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F:\Geek Squad Data Backup 00763284880751\My Documents\My Webs\FF Web Sites\fantasyfootballer.com\gbrfl\spreadsheets2026\"/>
    </mc:Choice>
  </mc:AlternateContent>
  <xr:revisionPtr revIDLastSave="0" documentId="13_ncr:1_{0D898E55-32C4-4109-908F-1BE1002C12BB}" xr6:coauthVersionLast="47" xr6:coauthVersionMax="47" xr10:uidLastSave="{00000000-0000-0000-0000-000000000000}"/>
  <bookViews>
    <workbookView xWindow="-120" yWindow="-120" windowWidth="29040" windowHeight="15840" tabRatio="861" firstSheet="3" activeTab="3" xr2:uid="{00000000-000D-0000-FFFF-FFFF00000000}"/>
  </bookViews>
  <sheets>
    <sheet name="Data" sheetId="22" r:id="rId1"/>
    <sheet name="Weekly Stats" sheetId="28" r:id="rId2"/>
    <sheet name="Lineups" sheetId="29" r:id="rId3"/>
    <sheet name="Chili's Dawgs" sheetId="35" r:id="rId4"/>
    <sheet name="Rough Rodgers Goes Riding" sheetId="36" r:id="rId5"/>
    <sheet name="Jeantymen's Club" sheetId="37" r:id="rId6"/>
    <sheet name="On these Brocks I will ..." sheetId="38" r:id="rId7"/>
    <sheet name="Shmall Boto" sheetId="39" r:id="rId8"/>
    <sheet name="Nacua Matata" sheetId="40" r:id="rId9"/>
    <sheet name="Bitch-Slapped by my Bi'Johnson" sheetId="41" r:id="rId10"/>
    <sheet name="Ctrl Alt Defeat" sheetId="42" r:id="rId11"/>
    <sheet name="Runnin' It Back... Again" sheetId="43" r:id="rId12"/>
    <sheet name="Sekundeez" sheetId="44" r:id="rId13"/>
  </sheets>
  <definedNames>
    <definedName name="_xlnm._FilterDatabase" localSheetId="2" hidden="1">Lineups!$A$1:$D$600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2" i="28" l="1"/>
  <c r="A31" i="28"/>
  <c r="A30" i="28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11" i="28"/>
  <c r="A10" i="28"/>
  <c r="A9" i="28"/>
  <c r="A8" i="28"/>
  <c r="A7" i="28"/>
  <c r="A6" i="28"/>
  <c r="A5" i="28"/>
  <c r="A4" i="28"/>
  <c r="A3" i="28"/>
  <c r="K3" i="28"/>
  <c r="K4" i="28"/>
  <c r="K5" i="28"/>
  <c r="K6" i="28"/>
  <c r="K7" i="28"/>
  <c r="K8" i="28"/>
  <c r="K9" i="28"/>
  <c r="K10" i="28"/>
  <c r="K11" i="28"/>
  <c r="K12" i="28"/>
  <c r="K13" i="28"/>
  <c r="K14" i="28"/>
  <c r="K15" i="28"/>
  <c r="K16" i="28"/>
  <c r="K17" i="28"/>
  <c r="K18" i="28"/>
  <c r="K19" i="28"/>
  <c r="K20" i="28"/>
  <c r="K21" i="28"/>
  <c r="K22" i="28"/>
  <c r="K23" i="28"/>
  <c r="K24" i="28"/>
  <c r="K25" i="28"/>
  <c r="K26" i="28"/>
  <c r="K27" i="28"/>
  <c r="K28" i="28"/>
  <c r="K29" i="28"/>
  <c r="K30" i="28"/>
  <c r="K31" i="28"/>
  <c r="K32" i="28"/>
  <c r="R72" i="44" l="1"/>
  <c r="R72" i="43"/>
  <c r="R72" i="42"/>
  <c r="R72" i="41"/>
  <c r="R72" i="40"/>
  <c r="R72" i="39"/>
  <c r="R72" i="38"/>
  <c r="R72" i="37"/>
  <c r="R72" i="36"/>
  <c r="R70" i="44"/>
  <c r="R70" i="43"/>
  <c r="R70" i="42"/>
  <c r="R70" i="41"/>
  <c r="R70" i="40"/>
  <c r="R70" i="39"/>
  <c r="R70" i="38"/>
  <c r="R70" i="37"/>
  <c r="R70" i="36"/>
  <c r="R47" i="44"/>
  <c r="R47" i="43"/>
  <c r="R47" i="42"/>
  <c r="R47" i="41"/>
  <c r="R47" i="40"/>
  <c r="R47" i="39"/>
  <c r="R47" i="38"/>
  <c r="R47" i="37"/>
  <c r="R47" i="36"/>
  <c r="R28" i="44"/>
  <c r="R28" i="43"/>
  <c r="R28" i="42"/>
  <c r="R28" i="41"/>
  <c r="R28" i="40"/>
  <c r="R28" i="39"/>
  <c r="R28" i="38"/>
  <c r="R28" i="37"/>
  <c r="R28" i="36"/>
  <c r="R26" i="44"/>
  <c r="R26" i="43"/>
  <c r="R26" i="42"/>
  <c r="R26" i="41"/>
  <c r="R26" i="40"/>
  <c r="R26" i="39"/>
  <c r="R26" i="38"/>
  <c r="R26" i="37"/>
  <c r="R26" i="36"/>
  <c r="R3" i="44"/>
  <c r="R3" i="43"/>
  <c r="R3" i="42"/>
  <c r="R3" i="41"/>
  <c r="R3" i="40"/>
  <c r="R3" i="39"/>
  <c r="R3" i="38"/>
  <c r="R3" i="37"/>
  <c r="R3" i="36"/>
  <c r="R47" i="35"/>
  <c r="R72" i="35"/>
  <c r="R70" i="35"/>
  <c r="R28" i="35"/>
  <c r="R3" i="35"/>
  <c r="R26" i="35" l="1"/>
  <c r="A2" i="28"/>
  <c r="K2" i="28"/>
  <c r="B2" i="35" l="1"/>
  <c r="A27" i="44"/>
  <c r="B27" i="44" s="1"/>
  <c r="A27" i="43"/>
  <c r="B27" i="43" s="1"/>
  <c r="A27" i="42"/>
  <c r="B27" i="42" s="1"/>
  <c r="A27" i="41"/>
  <c r="B27" i="41" s="1"/>
  <c r="A27" i="40"/>
  <c r="B27" i="40" s="1"/>
  <c r="A27" i="39"/>
  <c r="B27" i="39" s="1"/>
  <c r="A27" i="38"/>
  <c r="B27" i="38" s="1"/>
  <c r="A27" i="37"/>
  <c r="B27" i="37" s="1"/>
  <c r="A27" i="36"/>
  <c r="B27" i="36" s="1"/>
  <c r="A27" i="35"/>
  <c r="B27" i="35" s="1"/>
  <c r="A46" i="44"/>
  <c r="B46" i="44" s="1"/>
  <c r="B2" i="44"/>
  <c r="A46" i="43"/>
  <c r="B46" i="43" s="1"/>
  <c r="B2" i="43"/>
  <c r="A46" i="42"/>
  <c r="B46" i="42" s="1"/>
  <c r="B2" i="42"/>
  <c r="A46" i="41"/>
  <c r="B46" i="41" s="1"/>
  <c r="B2" i="41"/>
  <c r="A46" i="40"/>
  <c r="B46" i="40" s="1"/>
  <c r="B2" i="40"/>
  <c r="A46" i="39"/>
  <c r="B46" i="39" s="1"/>
  <c r="B2" i="39"/>
  <c r="A46" i="38"/>
  <c r="A71" i="38" s="1"/>
  <c r="B71" i="38" s="1"/>
  <c r="B2" i="38"/>
  <c r="A46" i="37"/>
  <c r="A71" i="37" s="1"/>
  <c r="B71" i="37" s="1"/>
  <c r="B2" i="37"/>
  <c r="A46" i="36"/>
  <c r="A71" i="36" s="1"/>
  <c r="B71" i="36" s="1"/>
  <c r="B2" i="36"/>
  <c r="A46" i="35"/>
  <c r="B46" i="35" s="1"/>
  <c r="C17" i="43" l="1" a="1"/>
  <c r="C17" i="43" s="1"/>
  <c r="D17" i="43" s="1"/>
  <c r="C61" i="43" a="1"/>
  <c r="C61" i="43" s="1"/>
  <c r="D61" i="43" s="1"/>
  <c r="A71" i="39"/>
  <c r="B71" i="39" s="1"/>
  <c r="A71" i="40"/>
  <c r="B71" i="40" s="1"/>
  <c r="A71" i="41"/>
  <c r="B71" i="41" s="1"/>
  <c r="A71" i="42"/>
  <c r="B71" i="42" s="1"/>
  <c r="A71" i="43"/>
  <c r="B71" i="43" s="1"/>
  <c r="A71" i="44"/>
  <c r="B71" i="44" s="1"/>
  <c r="B46" i="36"/>
  <c r="B46" i="37"/>
  <c r="B46" i="38"/>
  <c r="A71" i="35"/>
  <c r="B71" i="35" s="1"/>
  <c r="C61" i="38" l="1" a="1"/>
  <c r="C61" i="38" s="1"/>
  <c r="D61" i="38" s="1"/>
  <c r="C61" i="37" a="1"/>
  <c r="C61" i="37" s="1"/>
  <c r="D61" i="37" s="1"/>
  <c r="C86" i="42" a="1"/>
  <c r="C86" i="42" s="1"/>
  <c r="D86" i="42" s="1"/>
  <c r="C17" i="36" a="1"/>
  <c r="C17" i="36" s="1"/>
  <c r="D17" i="36" s="1"/>
  <c r="C86" i="36" a="1"/>
  <c r="C86" i="36" s="1"/>
  <c r="D86" i="36" s="1"/>
  <c r="C42" i="42" a="1"/>
  <c r="C42" i="42" s="1"/>
  <c r="D42" i="42" s="1"/>
  <c r="C17" i="44" a="1"/>
  <c r="C17" i="44" s="1"/>
  <c r="D17" i="44" s="1"/>
  <c r="C86" i="37" a="1"/>
  <c r="C86" i="37" s="1"/>
  <c r="D86" i="37" s="1"/>
  <c r="C61" i="42" a="1"/>
  <c r="C61" i="42" s="1"/>
  <c r="D61" i="42" s="1"/>
  <c r="C86" i="35" a="1"/>
  <c r="C86" i="35" s="1"/>
  <c r="D86" i="35" s="1"/>
  <c r="C42" i="41" a="1"/>
  <c r="C42" i="41" s="1"/>
  <c r="D42" i="41" s="1"/>
  <c r="C17" i="42" a="1"/>
  <c r="C17" i="42" s="1"/>
  <c r="D17" i="42" s="1"/>
  <c r="C17" i="39" a="1"/>
  <c r="C17" i="39" s="1"/>
  <c r="D17" i="39" s="1"/>
  <c r="C42" i="38" a="1"/>
  <c r="C42" i="38" s="1"/>
  <c r="D42" i="38" s="1"/>
  <c r="C17" i="35" a="1"/>
  <c r="C17" i="35" s="1"/>
  <c r="D17" i="35" s="1"/>
  <c r="C42" i="36" a="1"/>
  <c r="C42" i="36" s="1"/>
  <c r="D42" i="36" s="1"/>
  <c r="C17" i="41" a="1"/>
  <c r="C17" i="41" s="1"/>
  <c r="D17" i="41" s="1"/>
  <c r="C42" i="35" a="1"/>
  <c r="C42" i="35" s="1"/>
  <c r="D42" i="35" s="1"/>
  <c r="C42" i="37" a="1"/>
  <c r="C42" i="37" s="1"/>
  <c r="D42" i="37" s="1"/>
  <c r="C42" i="39" a="1"/>
  <c r="C42" i="39" s="1"/>
  <c r="D42" i="39" s="1"/>
  <c r="C86" i="43" a="1"/>
  <c r="C86" i="43" s="1"/>
  <c r="D86" i="43" s="1"/>
  <c r="C17" i="40" a="1"/>
  <c r="C17" i="40" s="1"/>
  <c r="D17" i="40" s="1"/>
  <c r="C86" i="41" a="1"/>
  <c r="C86" i="41" s="1"/>
  <c r="D86" i="41" s="1"/>
  <c r="C17" i="38" a="1"/>
  <c r="C17" i="38" s="1"/>
  <c r="D17" i="38" s="1"/>
  <c r="C42" i="43" a="1"/>
  <c r="C42" i="43" s="1"/>
  <c r="D42" i="43" s="1"/>
  <c r="C86" i="38" a="1"/>
  <c r="C86" i="38" s="1"/>
  <c r="D86" i="38" s="1"/>
  <c r="C86" i="44" a="1"/>
  <c r="C86" i="44" s="1"/>
  <c r="D86" i="44" s="1"/>
  <c r="C86" i="39" a="1"/>
  <c r="C86" i="39" s="1"/>
  <c r="D86" i="39" s="1"/>
  <c r="C42" i="40" a="1"/>
  <c r="C42" i="40" s="1"/>
  <c r="D42" i="40" s="1"/>
  <c r="C61" i="41" a="1"/>
  <c r="C61" i="41" s="1"/>
  <c r="D61" i="41" s="1"/>
  <c r="C61" i="39" a="1"/>
  <c r="C61" i="39" s="1"/>
  <c r="D61" i="39" s="1"/>
  <c r="C42" i="44" a="1"/>
  <c r="C42" i="44" s="1"/>
  <c r="D42" i="44" s="1"/>
  <c r="C17" i="37" a="1"/>
  <c r="C17" i="37" s="1"/>
  <c r="D17" i="37" s="1"/>
  <c r="C61" i="36" a="1"/>
  <c r="C61" i="36" s="1"/>
  <c r="D61" i="36" s="1"/>
  <c r="C86" i="40" a="1"/>
  <c r="C86" i="40" s="1"/>
  <c r="D86" i="40" s="1"/>
  <c r="C61" i="35" a="1"/>
  <c r="C61" i="35" s="1"/>
  <c r="D61" i="35" s="1"/>
  <c r="C61" i="44" a="1"/>
  <c r="C61" i="44" s="1"/>
  <c r="D61" i="44" s="1"/>
  <c r="C61" i="40" a="1"/>
  <c r="C61" i="40" s="1"/>
  <c r="D61" i="40" s="1"/>
  <c r="C12" i="36" l="1" a="1"/>
  <c r="C12" i="36" s="1"/>
  <c r="C12" i="42" a="1"/>
  <c r="C12" i="42" s="1"/>
  <c r="C12" i="37" a="1"/>
  <c r="C12" i="37" s="1"/>
  <c r="C12" i="38" a="1"/>
  <c r="C12" i="38" s="1"/>
  <c r="V12" i="38" l="1"/>
  <c r="U12" i="38"/>
  <c r="T12" i="38"/>
  <c r="S12" i="38"/>
  <c r="R12" i="38"/>
  <c r="Q12" i="38"/>
  <c r="P12" i="38"/>
  <c r="O12" i="38"/>
  <c r="N12" i="38"/>
  <c r="M12" i="38"/>
  <c r="L12" i="38"/>
  <c r="K12" i="38"/>
  <c r="J12" i="38"/>
  <c r="I12" i="38"/>
  <c r="H12" i="38"/>
  <c r="G12" i="38"/>
  <c r="F12" i="38"/>
  <c r="E12" i="38"/>
  <c r="D12" i="38"/>
  <c r="V12" i="37"/>
  <c r="U12" i="37"/>
  <c r="T12" i="37"/>
  <c r="S12" i="37"/>
  <c r="R12" i="37"/>
  <c r="Q12" i="37"/>
  <c r="P12" i="37"/>
  <c r="O12" i="37"/>
  <c r="N12" i="37"/>
  <c r="M12" i="37"/>
  <c r="L12" i="37"/>
  <c r="K12" i="37"/>
  <c r="J12" i="37"/>
  <c r="I12" i="37"/>
  <c r="H12" i="37"/>
  <c r="G12" i="37"/>
  <c r="F12" i="37"/>
  <c r="E12" i="37"/>
  <c r="D12" i="37"/>
  <c r="V12" i="42"/>
  <c r="U12" i="42"/>
  <c r="T12" i="42"/>
  <c r="S12" i="42"/>
  <c r="R12" i="42"/>
  <c r="Q12" i="42"/>
  <c r="P12" i="42"/>
  <c r="O12" i="42"/>
  <c r="N12" i="42"/>
  <c r="M12" i="42"/>
  <c r="L12" i="42"/>
  <c r="K12" i="42"/>
  <c r="J12" i="42"/>
  <c r="I12" i="42"/>
  <c r="H12" i="42"/>
  <c r="G12" i="42"/>
  <c r="F12" i="42"/>
  <c r="E12" i="42"/>
  <c r="D12" i="42"/>
  <c r="V12" i="36"/>
  <c r="U12" i="36"/>
  <c r="T12" i="36"/>
  <c r="S12" i="36"/>
  <c r="R12" i="36"/>
  <c r="Q12" i="36"/>
  <c r="P12" i="36"/>
  <c r="O12" i="36"/>
  <c r="N12" i="36"/>
  <c r="M12" i="36"/>
  <c r="L12" i="36"/>
  <c r="K12" i="36"/>
  <c r="J12" i="36"/>
  <c r="I12" i="36"/>
  <c r="H12" i="36"/>
  <c r="G12" i="36"/>
  <c r="F12" i="36"/>
  <c r="E12" i="36"/>
  <c r="D12" i="36"/>
  <c r="X12" i="38"/>
  <c r="C56" i="38" a="1"/>
  <c r="C56" i="38" s="1"/>
  <c r="C56" i="41" a="1"/>
  <c r="C56" i="41" s="1"/>
  <c r="X12" i="37"/>
  <c r="C56" i="37" a="1"/>
  <c r="C56" i="37" s="1"/>
  <c r="X12" i="42"/>
  <c r="C56" i="42" a="1"/>
  <c r="C56" i="42" s="1"/>
  <c r="X12" i="36"/>
  <c r="C56" i="36" a="1"/>
  <c r="C56" i="36" s="1"/>
  <c r="V56" i="36" l="1"/>
  <c r="U56" i="36"/>
  <c r="T56" i="36"/>
  <c r="S56" i="36"/>
  <c r="R56" i="36"/>
  <c r="Q56" i="36"/>
  <c r="P56" i="36"/>
  <c r="O56" i="36"/>
  <c r="N56" i="36"/>
  <c r="M56" i="36"/>
  <c r="L56" i="36"/>
  <c r="K56" i="36"/>
  <c r="J56" i="36"/>
  <c r="I56" i="36"/>
  <c r="H56" i="36"/>
  <c r="G56" i="36"/>
  <c r="F56" i="36"/>
  <c r="E56" i="36"/>
  <c r="D56" i="36"/>
  <c r="V56" i="42"/>
  <c r="U56" i="42"/>
  <c r="T56" i="42"/>
  <c r="S56" i="42"/>
  <c r="R56" i="42"/>
  <c r="Q56" i="42"/>
  <c r="P56" i="42"/>
  <c r="O56" i="42"/>
  <c r="N56" i="42"/>
  <c r="M56" i="42"/>
  <c r="L56" i="42"/>
  <c r="K56" i="42"/>
  <c r="J56" i="42"/>
  <c r="I56" i="42"/>
  <c r="H56" i="42"/>
  <c r="G56" i="42"/>
  <c r="F56" i="42"/>
  <c r="E56" i="42"/>
  <c r="D56" i="42"/>
  <c r="V56" i="37"/>
  <c r="U56" i="37"/>
  <c r="T56" i="37"/>
  <c r="S56" i="37"/>
  <c r="R56" i="37"/>
  <c r="Q56" i="37"/>
  <c r="P56" i="37"/>
  <c r="O56" i="37"/>
  <c r="N56" i="37"/>
  <c r="M56" i="37"/>
  <c r="L56" i="37"/>
  <c r="K56" i="37"/>
  <c r="J56" i="37"/>
  <c r="I56" i="37"/>
  <c r="H56" i="37"/>
  <c r="G56" i="37"/>
  <c r="F56" i="37"/>
  <c r="E56" i="37"/>
  <c r="D56" i="37"/>
  <c r="V56" i="41"/>
  <c r="U56" i="41"/>
  <c r="T56" i="41"/>
  <c r="S56" i="41"/>
  <c r="R56" i="41"/>
  <c r="Q56" i="41"/>
  <c r="P56" i="41"/>
  <c r="O56" i="41"/>
  <c r="N56" i="41"/>
  <c r="M56" i="41"/>
  <c r="L56" i="41"/>
  <c r="K56" i="41"/>
  <c r="J56" i="41"/>
  <c r="I56" i="41"/>
  <c r="H56" i="41"/>
  <c r="G56" i="41"/>
  <c r="F56" i="41"/>
  <c r="E56" i="41"/>
  <c r="D56" i="41"/>
  <c r="V56" i="38"/>
  <c r="U56" i="38"/>
  <c r="T56" i="38"/>
  <c r="S56" i="38"/>
  <c r="R56" i="38"/>
  <c r="Q56" i="38"/>
  <c r="P56" i="38"/>
  <c r="O56" i="38"/>
  <c r="N56" i="38"/>
  <c r="M56" i="38"/>
  <c r="L56" i="38"/>
  <c r="K56" i="38"/>
  <c r="J56" i="38"/>
  <c r="I56" i="38"/>
  <c r="H56" i="38"/>
  <c r="G56" i="38"/>
  <c r="F56" i="38"/>
  <c r="E56" i="38"/>
  <c r="D56" i="38"/>
  <c r="W12" i="36"/>
  <c r="W12" i="42"/>
  <c r="W12" i="37"/>
  <c r="W12" i="38"/>
  <c r="X56" i="36"/>
  <c r="Y12" i="36"/>
  <c r="Z12" i="36"/>
  <c r="X56" i="42"/>
  <c r="Y12" i="42"/>
  <c r="Z12" i="42"/>
  <c r="X56" i="37"/>
  <c r="Y12" i="37"/>
  <c r="Z12" i="37"/>
  <c r="X56" i="41"/>
  <c r="X56" i="38"/>
  <c r="Y12" i="38"/>
  <c r="Z12" i="38"/>
  <c r="W56" i="38" l="1"/>
  <c r="W56" i="41"/>
  <c r="W56" i="37"/>
  <c r="W56" i="42"/>
  <c r="W56" i="36"/>
  <c r="Y56" i="38"/>
  <c r="Z56" i="38"/>
  <c r="Y56" i="41"/>
  <c r="Z56" i="41"/>
  <c r="Y56" i="37"/>
  <c r="Z56" i="37"/>
  <c r="Y56" i="42"/>
  <c r="Z56" i="42"/>
  <c r="Y56" i="36"/>
  <c r="Z56" i="36"/>
  <c r="C59" i="38" l="1" a="1"/>
  <c r="C59" i="38" s="1"/>
  <c r="C59" i="41" a="1"/>
  <c r="C59" i="41" s="1"/>
  <c r="C59" i="42" a="1"/>
  <c r="C59" i="42" s="1"/>
  <c r="C59" i="36" a="1"/>
  <c r="C59" i="36" s="1"/>
  <c r="D59" i="36" l="1"/>
  <c r="I59" i="36"/>
  <c r="H59" i="36"/>
  <c r="G59" i="36"/>
  <c r="F59" i="36"/>
  <c r="E59" i="36"/>
  <c r="D59" i="42"/>
  <c r="G59" i="42"/>
  <c r="F59" i="42"/>
  <c r="E59" i="42"/>
  <c r="I59" i="42"/>
  <c r="H59" i="42"/>
  <c r="D59" i="41"/>
  <c r="H59" i="41"/>
  <c r="G59" i="41"/>
  <c r="F59" i="41"/>
  <c r="E59" i="41"/>
  <c r="I59" i="41"/>
  <c r="D59" i="38"/>
  <c r="H59" i="38"/>
  <c r="G59" i="38"/>
  <c r="F59" i="38"/>
  <c r="I59" i="38"/>
  <c r="E59" i="38"/>
  <c r="Y68" i="38" l="1"/>
  <c r="V68" i="38"/>
  <c r="Z68" i="38"/>
  <c r="W68" i="38"/>
  <c r="AA68" i="38"/>
  <c r="X68" i="38"/>
  <c r="V68" i="41"/>
  <c r="Y68" i="41"/>
  <c r="Z68" i="41"/>
  <c r="W68" i="41"/>
  <c r="AA68" i="41"/>
  <c r="X68" i="41"/>
  <c r="AA68" i="42"/>
  <c r="V68" i="42"/>
  <c r="Y68" i="42"/>
  <c r="Z68" i="42"/>
  <c r="W68" i="42"/>
  <c r="X68" i="42"/>
  <c r="Y68" i="36"/>
  <c r="Z68" i="36"/>
  <c r="W68" i="36"/>
  <c r="AA68" i="36"/>
  <c r="V68" i="36"/>
  <c r="X68" i="36"/>
  <c r="C12" i="41" l="1" a="1"/>
  <c r="C12" i="41" s="1"/>
  <c r="M12" i="41" l="1"/>
  <c r="J12" i="41"/>
  <c r="Q12" i="41"/>
  <c r="D12" i="41"/>
  <c r="E12" i="41"/>
  <c r="F12" i="41"/>
  <c r="G12" i="41"/>
  <c r="H12" i="41"/>
  <c r="I12" i="41"/>
  <c r="K12" i="41"/>
  <c r="L12" i="41"/>
  <c r="N12" i="41"/>
  <c r="O12" i="41"/>
  <c r="P12" i="41"/>
  <c r="R12" i="41"/>
  <c r="S12" i="41"/>
  <c r="T12" i="41"/>
  <c r="U12" i="41"/>
  <c r="V12" i="41"/>
  <c r="X12" i="41" l="1"/>
  <c r="W12" i="41"/>
  <c r="Y12" i="41"/>
  <c r="Z12" i="41"/>
  <c r="C12" i="39" l="1" a="1"/>
  <c r="C12" i="39" s="1"/>
  <c r="C56" i="39" a="1"/>
  <c r="C56" i="39" s="1"/>
  <c r="C37" i="38" l="1" a="1"/>
  <c r="C37" i="38" s="1"/>
  <c r="M56" i="39"/>
  <c r="J56" i="39"/>
  <c r="Q56" i="39"/>
  <c r="D56" i="39"/>
  <c r="E56" i="39"/>
  <c r="F56" i="39"/>
  <c r="G56" i="39"/>
  <c r="H56" i="39"/>
  <c r="I56" i="39"/>
  <c r="K56" i="39"/>
  <c r="L56" i="39"/>
  <c r="N56" i="39"/>
  <c r="O56" i="39"/>
  <c r="P56" i="39"/>
  <c r="R56" i="39"/>
  <c r="S56" i="39"/>
  <c r="T56" i="39"/>
  <c r="U56" i="39"/>
  <c r="V56" i="39"/>
  <c r="M12" i="39"/>
  <c r="J12" i="39"/>
  <c r="Q12" i="39"/>
  <c r="D12" i="39"/>
  <c r="E12" i="39"/>
  <c r="F12" i="39"/>
  <c r="G12" i="39"/>
  <c r="H12" i="39"/>
  <c r="I12" i="39"/>
  <c r="K12" i="39"/>
  <c r="L12" i="39"/>
  <c r="N12" i="39"/>
  <c r="O12" i="39"/>
  <c r="P12" i="39"/>
  <c r="R12" i="39"/>
  <c r="S12" i="39"/>
  <c r="T12" i="39"/>
  <c r="U12" i="39"/>
  <c r="V12" i="39"/>
  <c r="C59" i="35" l="1" a="1"/>
  <c r="C59" i="35" s="1"/>
  <c r="X12" i="39"/>
  <c r="W12" i="39"/>
  <c r="Y12" i="39"/>
  <c r="Z12" i="39"/>
  <c r="X56" i="39"/>
  <c r="W56" i="39"/>
  <c r="Y56" i="39"/>
  <c r="Z56" i="39"/>
  <c r="D37" i="38"/>
  <c r="E37" i="38"/>
  <c r="F37" i="38"/>
  <c r="G37" i="38"/>
  <c r="H37" i="38"/>
  <c r="I37" i="38"/>
  <c r="J37" i="38"/>
  <c r="Y37" i="38" s="1"/>
  <c r="K37" i="38"/>
  <c r="L37" i="38"/>
  <c r="M37" i="38"/>
  <c r="Z37" i="38" s="1"/>
  <c r="N37" i="38"/>
  <c r="O37" i="38"/>
  <c r="P37" i="38"/>
  <c r="Q37" i="38"/>
  <c r="R37" i="38"/>
  <c r="S37" i="38"/>
  <c r="T37" i="38"/>
  <c r="U37" i="38"/>
  <c r="V37" i="38"/>
  <c r="W37" i="38" l="1"/>
  <c r="X37" i="38"/>
  <c r="G59" i="35"/>
  <c r="H59" i="35"/>
  <c r="F59" i="35"/>
  <c r="D59" i="35"/>
  <c r="I59" i="35"/>
  <c r="E59" i="35"/>
  <c r="Y68" i="35" l="1"/>
  <c r="V68" i="35"/>
  <c r="X68" i="35"/>
  <c r="Z68" i="35"/>
  <c r="AA68" i="35"/>
  <c r="W68" i="35"/>
  <c r="C15" i="35" l="1" a="1"/>
  <c r="C15" i="35" s="1"/>
  <c r="C12" i="35" a="1"/>
  <c r="C12" i="35" s="1"/>
  <c r="C29" i="36" a="1"/>
  <c r="C29" i="36"/>
  <c r="C4" i="40" a="1"/>
  <c r="C4" i="40"/>
  <c r="V4" i="40"/>
  <c r="U4" i="40"/>
  <c r="T4" i="40"/>
  <c r="S4" i="40"/>
  <c r="R4" i="40"/>
  <c r="Q4" i="40"/>
  <c r="P4" i="40"/>
  <c r="O4" i="40"/>
  <c r="N4" i="40"/>
  <c r="M4" i="40"/>
  <c r="L4" i="40"/>
  <c r="K4" i="40"/>
  <c r="J4" i="40"/>
  <c r="I4" i="40"/>
  <c r="H4" i="40"/>
  <c r="G4" i="40"/>
  <c r="F4" i="40"/>
  <c r="E4" i="40"/>
  <c r="D4" i="40"/>
  <c r="V29" i="36"/>
  <c r="U29" i="36"/>
  <c r="T29" i="36"/>
  <c r="S29" i="36"/>
  <c r="R29" i="36"/>
  <c r="Q29" i="36"/>
  <c r="P29" i="36"/>
  <c r="O29" i="36"/>
  <c r="N29" i="36"/>
  <c r="M29" i="36"/>
  <c r="L29" i="36"/>
  <c r="K29" i="36"/>
  <c r="J29" i="36"/>
  <c r="I29" i="36"/>
  <c r="H29" i="36"/>
  <c r="G29" i="36"/>
  <c r="F29" i="36"/>
  <c r="E29" i="36"/>
  <c r="D29" i="36"/>
  <c r="W4" i="40"/>
  <c r="W29" i="36"/>
  <c r="C29" i="43" a="1"/>
  <c r="C29" i="43"/>
  <c r="C4" i="38" a="1"/>
  <c r="C4" i="38"/>
  <c r="C4" i="35" a="1"/>
  <c r="C4" i="35"/>
  <c r="C29" i="44" a="1"/>
  <c r="C29" i="44"/>
  <c r="C4" i="39" a="1"/>
  <c r="C4" i="39"/>
  <c r="C29" i="37" a="1"/>
  <c r="C29" i="37"/>
  <c r="C29" i="42" a="1"/>
  <c r="C29" i="42"/>
  <c r="C4" i="41" a="1"/>
  <c r="C4" i="41"/>
  <c r="C29" i="39" a="1"/>
  <c r="C29" i="39"/>
  <c r="C4" i="37" a="1"/>
  <c r="C4" i="37"/>
  <c r="C4" i="44" a="1"/>
  <c r="C4" i="44"/>
  <c r="C29" i="35" a="1"/>
  <c r="C29" i="35"/>
  <c r="C29" i="41" a="1"/>
  <c r="C29" i="41"/>
  <c r="C4" i="42" a="1"/>
  <c r="C4" i="42"/>
  <c r="C4" i="36" a="1"/>
  <c r="C4" i="36"/>
  <c r="C29" i="40" a="1"/>
  <c r="C29" i="40"/>
  <c r="C4" i="43" a="1"/>
  <c r="C4" i="43"/>
  <c r="C29" i="38" a="1"/>
  <c r="C29" i="38"/>
  <c r="V29" i="38"/>
  <c r="U29" i="38"/>
  <c r="T29" i="38"/>
  <c r="S29" i="38"/>
  <c r="R29" i="38"/>
  <c r="Q29" i="38"/>
  <c r="P29" i="38"/>
  <c r="O29" i="38"/>
  <c r="N29" i="38"/>
  <c r="M29" i="38"/>
  <c r="L29" i="38"/>
  <c r="K29" i="38"/>
  <c r="J29" i="38"/>
  <c r="I29" i="38"/>
  <c r="H29" i="38"/>
  <c r="G29" i="38"/>
  <c r="F29" i="38"/>
  <c r="E29" i="38"/>
  <c r="D29" i="38"/>
  <c r="V4" i="43"/>
  <c r="U4" i="43"/>
  <c r="T4" i="43"/>
  <c r="S4" i="43"/>
  <c r="R4" i="43"/>
  <c r="Q4" i="43"/>
  <c r="P4" i="43"/>
  <c r="O4" i="43"/>
  <c r="N4" i="43"/>
  <c r="M4" i="43"/>
  <c r="L4" i="43"/>
  <c r="K4" i="43"/>
  <c r="J4" i="43"/>
  <c r="I4" i="43"/>
  <c r="H4" i="43"/>
  <c r="G4" i="43"/>
  <c r="F4" i="43"/>
  <c r="E4" i="43"/>
  <c r="D4" i="43"/>
  <c r="V29" i="40"/>
  <c r="U29" i="40"/>
  <c r="T29" i="40"/>
  <c r="S29" i="40"/>
  <c r="R29" i="40"/>
  <c r="Q29" i="40"/>
  <c r="P29" i="40"/>
  <c r="O29" i="40"/>
  <c r="N29" i="40"/>
  <c r="M29" i="40"/>
  <c r="L29" i="40"/>
  <c r="K29" i="40"/>
  <c r="J29" i="40"/>
  <c r="I29" i="40"/>
  <c r="H29" i="40"/>
  <c r="G29" i="40"/>
  <c r="F29" i="40"/>
  <c r="E29" i="40"/>
  <c r="D29" i="40"/>
  <c r="V4" i="36"/>
  <c r="U4" i="36"/>
  <c r="T4" i="36"/>
  <c r="S4" i="36"/>
  <c r="R4" i="36"/>
  <c r="Q4" i="36"/>
  <c r="P4" i="36"/>
  <c r="O4" i="36"/>
  <c r="N4" i="36"/>
  <c r="M4" i="36"/>
  <c r="L4" i="36"/>
  <c r="K4" i="36"/>
  <c r="J4" i="36"/>
  <c r="I4" i="36"/>
  <c r="H4" i="36"/>
  <c r="G4" i="36"/>
  <c r="F4" i="36"/>
  <c r="E4" i="36"/>
  <c r="D4" i="36"/>
  <c r="V4" i="42"/>
  <c r="U4" i="42"/>
  <c r="T4" i="42"/>
  <c r="S4" i="42"/>
  <c r="R4" i="42"/>
  <c r="Q4" i="42"/>
  <c r="P4" i="42"/>
  <c r="O4" i="42"/>
  <c r="N4" i="42"/>
  <c r="M4" i="42"/>
  <c r="L4" i="42"/>
  <c r="K4" i="42"/>
  <c r="J4" i="42"/>
  <c r="I4" i="42"/>
  <c r="H4" i="42"/>
  <c r="G4" i="42"/>
  <c r="F4" i="42"/>
  <c r="E4" i="42"/>
  <c r="D4" i="42"/>
  <c r="V29" i="41"/>
  <c r="U29" i="41"/>
  <c r="T29" i="41"/>
  <c r="S29" i="41"/>
  <c r="R29" i="41"/>
  <c r="Q29" i="41"/>
  <c r="P29" i="41"/>
  <c r="O29" i="41"/>
  <c r="N29" i="41"/>
  <c r="M29" i="41"/>
  <c r="L29" i="41"/>
  <c r="K29" i="41"/>
  <c r="J29" i="41"/>
  <c r="I29" i="41"/>
  <c r="H29" i="41"/>
  <c r="G29" i="41"/>
  <c r="F29" i="41"/>
  <c r="E29" i="41"/>
  <c r="D29" i="41"/>
  <c r="V29" i="35"/>
  <c r="U29" i="35"/>
  <c r="T29" i="35"/>
  <c r="S29" i="35"/>
  <c r="R29" i="35"/>
  <c r="Q29" i="35"/>
  <c r="P29" i="35"/>
  <c r="O29" i="35"/>
  <c r="N29" i="35"/>
  <c r="M29" i="35"/>
  <c r="L29" i="35"/>
  <c r="K29" i="35"/>
  <c r="J29" i="35"/>
  <c r="I29" i="35"/>
  <c r="H29" i="35"/>
  <c r="G29" i="35"/>
  <c r="F29" i="35"/>
  <c r="E29" i="35"/>
  <c r="D29" i="35"/>
  <c r="V4" i="44"/>
  <c r="U4" i="44"/>
  <c r="T4" i="44"/>
  <c r="S4" i="44"/>
  <c r="R4" i="44"/>
  <c r="Q4" i="44"/>
  <c r="P4" i="44"/>
  <c r="O4" i="44"/>
  <c r="N4" i="44"/>
  <c r="M4" i="44"/>
  <c r="L4" i="44"/>
  <c r="K4" i="44"/>
  <c r="J4" i="44"/>
  <c r="I4" i="44"/>
  <c r="H4" i="44"/>
  <c r="G4" i="44"/>
  <c r="F4" i="44"/>
  <c r="E4" i="44"/>
  <c r="D4" i="44"/>
  <c r="V4" i="37"/>
  <c r="U4" i="37"/>
  <c r="T4" i="37"/>
  <c r="S4" i="37"/>
  <c r="R4" i="37"/>
  <c r="Q4" i="37"/>
  <c r="P4" i="37"/>
  <c r="O4" i="37"/>
  <c r="N4" i="37"/>
  <c r="M4" i="37"/>
  <c r="L4" i="37"/>
  <c r="K4" i="37"/>
  <c r="J4" i="37"/>
  <c r="I4" i="37"/>
  <c r="H4" i="37"/>
  <c r="G4" i="37"/>
  <c r="F4" i="37"/>
  <c r="E4" i="37"/>
  <c r="D4" i="37"/>
  <c r="V29" i="39"/>
  <c r="U29" i="39"/>
  <c r="T29" i="39"/>
  <c r="S29" i="39"/>
  <c r="R29" i="39"/>
  <c r="Q29" i="39"/>
  <c r="P29" i="39"/>
  <c r="O29" i="39"/>
  <c r="N29" i="39"/>
  <c r="M29" i="39"/>
  <c r="L29" i="39"/>
  <c r="K29" i="39"/>
  <c r="J29" i="39"/>
  <c r="I29" i="39"/>
  <c r="H29" i="39"/>
  <c r="G29" i="39"/>
  <c r="F29" i="39"/>
  <c r="E29" i="39"/>
  <c r="D29" i="39"/>
  <c r="V4" i="41"/>
  <c r="U4" i="41"/>
  <c r="T4" i="41"/>
  <c r="S4" i="41"/>
  <c r="R4" i="41"/>
  <c r="Q4" i="41"/>
  <c r="P4" i="41"/>
  <c r="O4" i="41"/>
  <c r="N4" i="41"/>
  <c r="M4" i="41"/>
  <c r="L4" i="41"/>
  <c r="K4" i="41"/>
  <c r="J4" i="41"/>
  <c r="I4" i="41"/>
  <c r="H4" i="41"/>
  <c r="G4" i="41"/>
  <c r="F4" i="41"/>
  <c r="E4" i="41"/>
  <c r="D4" i="41"/>
  <c r="V29" i="42"/>
  <c r="U29" i="42"/>
  <c r="T29" i="42"/>
  <c r="S29" i="42"/>
  <c r="R29" i="42"/>
  <c r="Q29" i="42"/>
  <c r="P29" i="42"/>
  <c r="O29" i="42"/>
  <c r="N29" i="42"/>
  <c r="M29" i="42"/>
  <c r="L29" i="42"/>
  <c r="K29" i="42"/>
  <c r="J29" i="42"/>
  <c r="I29" i="42"/>
  <c r="H29" i="42"/>
  <c r="G29" i="42"/>
  <c r="F29" i="42"/>
  <c r="E29" i="42"/>
  <c r="D29" i="42"/>
  <c r="V29" i="37"/>
  <c r="U29" i="37"/>
  <c r="T29" i="37"/>
  <c r="S29" i="37"/>
  <c r="R29" i="37"/>
  <c r="Q29" i="37"/>
  <c r="P29" i="37"/>
  <c r="O29" i="37"/>
  <c r="N29" i="37"/>
  <c r="M29" i="37"/>
  <c r="L29" i="37"/>
  <c r="K29" i="37"/>
  <c r="J29" i="37"/>
  <c r="I29" i="37"/>
  <c r="H29" i="37"/>
  <c r="G29" i="37"/>
  <c r="F29" i="37"/>
  <c r="E29" i="37"/>
  <c r="D29" i="37"/>
  <c r="V4" i="39"/>
  <c r="U4" i="39"/>
  <c r="T4" i="39"/>
  <c r="S4" i="39"/>
  <c r="R4" i="39"/>
  <c r="Q4" i="39"/>
  <c r="P4" i="39"/>
  <c r="O4" i="39"/>
  <c r="N4" i="39"/>
  <c r="M4" i="39"/>
  <c r="L4" i="39"/>
  <c r="K4" i="39"/>
  <c r="J4" i="39"/>
  <c r="I4" i="39"/>
  <c r="H4" i="39"/>
  <c r="G4" i="39"/>
  <c r="F4" i="39"/>
  <c r="E4" i="39"/>
  <c r="D4" i="39"/>
  <c r="V29" i="44"/>
  <c r="U29" i="44"/>
  <c r="T29" i="44"/>
  <c r="S29" i="44"/>
  <c r="R29" i="44"/>
  <c r="Q29" i="44"/>
  <c r="P29" i="44"/>
  <c r="O29" i="44"/>
  <c r="N29" i="44"/>
  <c r="M29" i="44"/>
  <c r="L29" i="44"/>
  <c r="K29" i="44"/>
  <c r="J29" i="44"/>
  <c r="I29" i="44"/>
  <c r="H29" i="44"/>
  <c r="G29" i="44"/>
  <c r="F29" i="44"/>
  <c r="E29" i="44"/>
  <c r="D29" i="44"/>
  <c r="V4" i="35"/>
  <c r="U4" i="35"/>
  <c r="T4" i="35"/>
  <c r="S4" i="35"/>
  <c r="R4" i="35"/>
  <c r="Q4" i="35"/>
  <c r="P4" i="35"/>
  <c r="O4" i="35"/>
  <c r="N4" i="35"/>
  <c r="M4" i="35"/>
  <c r="L4" i="35"/>
  <c r="K4" i="35"/>
  <c r="J4" i="35"/>
  <c r="I4" i="35"/>
  <c r="H4" i="35"/>
  <c r="G4" i="35"/>
  <c r="F4" i="35"/>
  <c r="E4" i="35"/>
  <c r="D4" i="35"/>
  <c r="V4" i="38"/>
  <c r="U4" i="38"/>
  <c r="T4" i="38"/>
  <c r="S4" i="38"/>
  <c r="R4" i="38"/>
  <c r="Q4" i="38"/>
  <c r="P4" i="38"/>
  <c r="O4" i="38"/>
  <c r="N4" i="38"/>
  <c r="M4" i="38"/>
  <c r="L4" i="38"/>
  <c r="K4" i="38"/>
  <c r="J4" i="38"/>
  <c r="I4" i="38"/>
  <c r="H4" i="38"/>
  <c r="G4" i="38"/>
  <c r="F4" i="38"/>
  <c r="E4" i="38"/>
  <c r="D4" i="38"/>
  <c r="V29" i="43"/>
  <c r="U29" i="43"/>
  <c r="T29" i="43"/>
  <c r="S29" i="43"/>
  <c r="R29" i="43"/>
  <c r="Q29" i="43"/>
  <c r="P29" i="43"/>
  <c r="O29" i="43"/>
  <c r="N29" i="43"/>
  <c r="M29" i="43"/>
  <c r="L29" i="43"/>
  <c r="K29" i="43"/>
  <c r="J29" i="43"/>
  <c r="I29" i="43"/>
  <c r="H29" i="43"/>
  <c r="G29" i="43"/>
  <c r="F29" i="43"/>
  <c r="E29" i="43"/>
  <c r="D29" i="43"/>
  <c r="C48" i="40" a="1"/>
  <c r="C48" i="40"/>
  <c r="C73" i="39" a="1"/>
  <c r="C73" i="39"/>
  <c r="C48" i="43" a="1"/>
  <c r="C48" i="43"/>
  <c r="C73" i="42" a="1"/>
  <c r="C73" i="42"/>
  <c r="W29" i="38"/>
  <c r="W4" i="43"/>
  <c r="C48" i="36" a="1"/>
  <c r="C48" i="36"/>
  <c r="C73" i="37" a="1"/>
  <c r="C73" i="37"/>
  <c r="W29" i="40"/>
  <c r="W4" i="36"/>
  <c r="C48" i="42" a="1"/>
  <c r="C48" i="42"/>
  <c r="C73" i="43" a="1"/>
  <c r="C73" i="43"/>
  <c r="W4" i="42"/>
  <c r="W29" i="41"/>
  <c r="C73" i="38" a="1"/>
  <c r="C73" i="38"/>
  <c r="C48" i="44" a="1"/>
  <c r="C48" i="44"/>
  <c r="W4" i="44"/>
  <c r="C73" i="36" a="1"/>
  <c r="C73" i="36"/>
  <c r="C48" i="37" a="1"/>
  <c r="C48" i="37"/>
  <c r="W4" i="37"/>
  <c r="W29" i="39"/>
  <c r="C48" i="41" a="1"/>
  <c r="C48" i="41"/>
  <c r="C73" i="35" a="1"/>
  <c r="C73" i="35"/>
  <c r="W4" i="41"/>
  <c r="W29" i="42"/>
  <c r="C73" i="40" a="1"/>
  <c r="C73" i="40"/>
  <c r="C48" i="39" a="1"/>
  <c r="C48" i="39"/>
  <c r="W29" i="37"/>
  <c r="W4" i="39"/>
  <c r="C73" i="41" a="1"/>
  <c r="C73" i="41"/>
  <c r="C48" i="35" a="1"/>
  <c r="C48" i="35"/>
  <c r="W29" i="44"/>
  <c r="C73" i="44" a="1"/>
  <c r="C73" i="44"/>
  <c r="C48" i="38" a="1"/>
  <c r="C48" i="38"/>
  <c r="W4" i="38"/>
  <c r="W29" i="43"/>
  <c r="V48" i="38"/>
  <c r="U48" i="38"/>
  <c r="T48" i="38"/>
  <c r="S48" i="38"/>
  <c r="R48" i="38"/>
  <c r="Q48" i="38"/>
  <c r="P48" i="38"/>
  <c r="O48" i="38"/>
  <c r="N48" i="38"/>
  <c r="M48" i="38"/>
  <c r="L48" i="38"/>
  <c r="K48" i="38"/>
  <c r="J48" i="38"/>
  <c r="I48" i="38"/>
  <c r="H48" i="38"/>
  <c r="G48" i="38"/>
  <c r="F48" i="38"/>
  <c r="E48" i="38"/>
  <c r="D48" i="38"/>
  <c r="V73" i="44"/>
  <c r="U73" i="44"/>
  <c r="T73" i="44"/>
  <c r="S73" i="44"/>
  <c r="R73" i="44"/>
  <c r="Q73" i="44"/>
  <c r="P73" i="44"/>
  <c r="O73" i="44"/>
  <c r="N73" i="44"/>
  <c r="M73" i="44"/>
  <c r="L73" i="44"/>
  <c r="K73" i="44"/>
  <c r="J73" i="44"/>
  <c r="I73" i="44"/>
  <c r="H73" i="44"/>
  <c r="G73" i="44"/>
  <c r="F73" i="44"/>
  <c r="E73" i="44"/>
  <c r="D73" i="44"/>
  <c r="V48" i="35"/>
  <c r="U48" i="35"/>
  <c r="T48" i="35"/>
  <c r="S48" i="35"/>
  <c r="R48" i="35"/>
  <c r="Q48" i="35"/>
  <c r="P48" i="35"/>
  <c r="O48" i="35"/>
  <c r="N48" i="35"/>
  <c r="M48" i="35"/>
  <c r="L48" i="35"/>
  <c r="K48" i="35"/>
  <c r="J48" i="35"/>
  <c r="I48" i="35"/>
  <c r="H48" i="35"/>
  <c r="G48" i="35"/>
  <c r="F48" i="35"/>
  <c r="E48" i="35"/>
  <c r="D48" i="35"/>
  <c r="V73" i="41"/>
  <c r="U73" i="41"/>
  <c r="T73" i="41"/>
  <c r="S73" i="41"/>
  <c r="R73" i="41"/>
  <c r="Q73" i="41"/>
  <c r="P73" i="41"/>
  <c r="O73" i="41"/>
  <c r="N73" i="41"/>
  <c r="M73" i="41"/>
  <c r="L73" i="41"/>
  <c r="K73" i="41"/>
  <c r="J73" i="41"/>
  <c r="I73" i="41"/>
  <c r="H73" i="41"/>
  <c r="G73" i="41"/>
  <c r="F73" i="41"/>
  <c r="E73" i="41"/>
  <c r="D73" i="41"/>
  <c r="V48" i="39"/>
  <c r="U48" i="39"/>
  <c r="T48" i="39"/>
  <c r="S48" i="39"/>
  <c r="R48" i="39"/>
  <c r="Q48" i="39"/>
  <c r="P48" i="39"/>
  <c r="O48" i="39"/>
  <c r="N48" i="39"/>
  <c r="M48" i="39"/>
  <c r="L48" i="39"/>
  <c r="K48" i="39"/>
  <c r="J48" i="39"/>
  <c r="I48" i="39"/>
  <c r="H48" i="39"/>
  <c r="G48" i="39"/>
  <c r="F48" i="39"/>
  <c r="E48" i="39"/>
  <c r="D48" i="39"/>
  <c r="V73" i="40"/>
  <c r="U73" i="40"/>
  <c r="T73" i="40"/>
  <c r="S73" i="40"/>
  <c r="R73" i="40"/>
  <c r="Q73" i="40"/>
  <c r="P73" i="40"/>
  <c r="O73" i="40"/>
  <c r="N73" i="40"/>
  <c r="M73" i="40"/>
  <c r="L73" i="40"/>
  <c r="K73" i="40"/>
  <c r="J73" i="40"/>
  <c r="I73" i="40"/>
  <c r="H73" i="40"/>
  <c r="G73" i="40"/>
  <c r="F73" i="40"/>
  <c r="E73" i="40"/>
  <c r="D73" i="40"/>
  <c r="V73" i="35"/>
  <c r="U73" i="35"/>
  <c r="T73" i="35"/>
  <c r="S73" i="35"/>
  <c r="R73" i="35"/>
  <c r="Q73" i="35"/>
  <c r="P73" i="35"/>
  <c r="O73" i="35"/>
  <c r="N73" i="35"/>
  <c r="M73" i="35"/>
  <c r="L73" i="35"/>
  <c r="K73" i="35"/>
  <c r="J73" i="35"/>
  <c r="I73" i="35"/>
  <c r="H73" i="35"/>
  <c r="G73" i="35"/>
  <c r="F73" i="35"/>
  <c r="E73" i="35"/>
  <c r="D73" i="35"/>
  <c r="V48" i="41"/>
  <c r="U48" i="41"/>
  <c r="T48" i="41"/>
  <c r="S48" i="41"/>
  <c r="R48" i="41"/>
  <c r="Q48" i="41"/>
  <c r="P48" i="41"/>
  <c r="O48" i="41"/>
  <c r="N48" i="41"/>
  <c r="M48" i="41"/>
  <c r="L48" i="41"/>
  <c r="K48" i="41"/>
  <c r="J48" i="41"/>
  <c r="I48" i="41"/>
  <c r="H48" i="41"/>
  <c r="G48" i="41"/>
  <c r="F48" i="41"/>
  <c r="E48" i="41"/>
  <c r="D48" i="41"/>
  <c r="V48" i="37"/>
  <c r="U48" i="37"/>
  <c r="T48" i="37"/>
  <c r="S48" i="37"/>
  <c r="R48" i="37"/>
  <c r="Q48" i="37"/>
  <c r="P48" i="37"/>
  <c r="O48" i="37"/>
  <c r="N48" i="37"/>
  <c r="M48" i="37"/>
  <c r="L48" i="37"/>
  <c r="K48" i="37"/>
  <c r="J48" i="37"/>
  <c r="I48" i="37"/>
  <c r="H48" i="37"/>
  <c r="G48" i="37"/>
  <c r="F48" i="37"/>
  <c r="E48" i="37"/>
  <c r="D48" i="37"/>
  <c r="V73" i="36"/>
  <c r="U73" i="36"/>
  <c r="T73" i="36"/>
  <c r="S73" i="36"/>
  <c r="R73" i="36"/>
  <c r="Q73" i="36"/>
  <c r="P73" i="36"/>
  <c r="O73" i="36"/>
  <c r="N73" i="36"/>
  <c r="M73" i="36"/>
  <c r="L73" i="36"/>
  <c r="K73" i="36"/>
  <c r="J73" i="36"/>
  <c r="I73" i="36"/>
  <c r="H73" i="36"/>
  <c r="G73" i="36"/>
  <c r="F73" i="36"/>
  <c r="E73" i="36"/>
  <c r="D73" i="36"/>
  <c r="V48" i="44"/>
  <c r="U48" i="44"/>
  <c r="T48" i="44"/>
  <c r="S48" i="44"/>
  <c r="R48" i="44"/>
  <c r="Q48" i="44"/>
  <c r="P48" i="44"/>
  <c r="O48" i="44"/>
  <c r="N48" i="44"/>
  <c r="M48" i="44"/>
  <c r="L48" i="44"/>
  <c r="K48" i="44"/>
  <c r="J48" i="44"/>
  <c r="I48" i="44"/>
  <c r="H48" i="44"/>
  <c r="G48" i="44"/>
  <c r="F48" i="44"/>
  <c r="E48" i="44"/>
  <c r="D48" i="44"/>
  <c r="V73" i="38"/>
  <c r="U73" i="38"/>
  <c r="T73" i="38"/>
  <c r="S73" i="38"/>
  <c r="R73" i="38"/>
  <c r="Q73" i="38"/>
  <c r="P73" i="38"/>
  <c r="O73" i="38"/>
  <c r="N73" i="38"/>
  <c r="M73" i="38"/>
  <c r="L73" i="38"/>
  <c r="K73" i="38"/>
  <c r="J73" i="38"/>
  <c r="I73" i="38"/>
  <c r="H73" i="38"/>
  <c r="G73" i="38"/>
  <c r="F73" i="38"/>
  <c r="E73" i="38"/>
  <c r="D73" i="38"/>
  <c r="V73" i="43"/>
  <c r="U73" i="43"/>
  <c r="T73" i="43"/>
  <c r="S73" i="43"/>
  <c r="R73" i="43"/>
  <c r="Q73" i="43"/>
  <c r="P73" i="43"/>
  <c r="O73" i="43"/>
  <c r="N73" i="43"/>
  <c r="M73" i="43"/>
  <c r="L73" i="43"/>
  <c r="K73" i="43"/>
  <c r="J73" i="43"/>
  <c r="I73" i="43"/>
  <c r="H73" i="43"/>
  <c r="G73" i="43"/>
  <c r="F73" i="43"/>
  <c r="E73" i="43"/>
  <c r="D73" i="43"/>
  <c r="V48" i="42"/>
  <c r="U48" i="42"/>
  <c r="T48" i="42"/>
  <c r="S48" i="42"/>
  <c r="R48" i="42"/>
  <c r="Q48" i="42"/>
  <c r="P48" i="42"/>
  <c r="O48" i="42"/>
  <c r="N48" i="42"/>
  <c r="M48" i="42"/>
  <c r="L48" i="42"/>
  <c r="K48" i="42"/>
  <c r="J48" i="42"/>
  <c r="I48" i="42"/>
  <c r="H48" i="42"/>
  <c r="G48" i="42"/>
  <c r="F48" i="42"/>
  <c r="E48" i="42"/>
  <c r="D48" i="42"/>
  <c r="V73" i="37"/>
  <c r="U73" i="37"/>
  <c r="T73" i="37"/>
  <c r="S73" i="37"/>
  <c r="R73" i="37"/>
  <c r="Q73" i="37"/>
  <c r="P73" i="37"/>
  <c r="O73" i="37"/>
  <c r="N73" i="37"/>
  <c r="M73" i="37"/>
  <c r="L73" i="37"/>
  <c r="K73" i="37"/>
  <c r="J73" i="37"/>
  <c r="I73" i="37"/>
  <c r="H73" i="37"/>
  <c r="G73" i="37"/>
  <c r="F73" i="37"/>
  <c r="E73" i="37"/>
  <c r="D73" i="37"/>
  <c r="V48" i="36"/>
  <c r="U48" i="36"/>
  <c r="T48" i="36"/>
  <c r="S48" i="36"/>
  <c r="R48" i="36"/>
  <c r="Q48" i="36"/>
  <c r="P48" i="36"/>
  <c r="O48" i="36"/>
  <c r="N48" i="36"/>
  <c r="M48" i="36"/>
  <c r="L48" i="36"/>
  <c r="K48" i="36"/>
  <c r="J48" i="36"/>
  <c r="I48" i="36"/>
  <c r="H48" i="36"/>
  <c r="G48" i="36"/>
  <c r="F48" i="36"/>
  <c r="E48" i="36"/>
  <c r="D48" i="36"/>
  <c r="V73" i="42"/>
  <c r="U73" i="42"/>
  <c r="T73" i="42"/>
  <c r="S73" i="42"/>
  <c r="R73" i="42"/>
  <c r="Q73" i="42"/>
  <c r="P73" i="42"/>
  <c r="O73" i="42"/>
  <c r="N73" i="42"/>
  <c r="M73" i="42"/>
  <c r="L73" i="42"/>
  <c r="K73" i="42"/>
  <c r="J73" i="42"/>
  <c r="I73" i="42"/>
  <c r="H73" i="42"/>
  <c r="G73" i="42"/>
  <c r="F73" i="42"/>
  <c r="E73" i="42"/>
  <c r="D73" i="42"/>
  <c r="V48" i="43"/>
  <c r="U48" i="43"/>
  <c r="T48" i="43"/>
  <c r="S48" i="43"/>
  <c r="R48" i="43"/>
  <c r="Q48" i="43"/>
  <c r="P48" i="43"/>
  <c r="O48" i="43"/>
  <c r="N48" i="43"/>
  <c r="M48" i="43"/>
  <c r="L48" i="43"/>
  <c r="K48" i="43"/>
  <c r="J48" i="43"/>
  <c r="I48" i="43"/>
  <c r="H48" i="43"/>
  <c r="G48" i="43"/>
  <c r="F48" i="43"/>
  <c r="E48" i="43"/>
  <c r="D48" i="43"/>
  <c r="V73" i="39"/>
  <c r="U73" i="39"/>
  <c r="T73" i="39"/>
  <c r="S73" i="39"/>
  <c r="R73" i="39"/>
  <c r="Q73" i="39"/>
  <c r="P73" i="39"/>
  <c r="O73" i="39"/>
  <c r="N73" i="39"/>
  <c r="M73" i="39"/>
  <c r="L73" i="39"/>
  <c r="K73" i="39"/>
  <c r="J73" i="39"/>
  <c r="I73" i="39"/>
  <c r="H73" i="39"/>
  <c r="G73" i="39"/>
  <c r="F73" i="39"/>
  <c r="E73" i="39"/>
  <c r="D73" i="39"/>
  <c r="V48" i="40"/>
  <c r="U48" i="40"/>
  <c r="T48" i="40"/>
  <c r="S48" i="40"/>
  <c r="R48" i="40"/>
  <c r="Q48" i="40"/>
  <c r="P48" i="40"/>
  <c r="O48" i="40"/>
  <c r="N48" i="40"/>
  <c r="M48" i="40"/>
  <c r="L48" i="40"/>
  <c r="K48" i="40"/>
  <c r="J48" i="40"/>
  <c r="I48" i="40"/>
  <c r="H48" i="40"/>
  <c r="G48" i="40"/>
  <c r="F48" i="40"/>
  <c r="E48" i="40"/>
  <c r="D48" i="40"/>
  <c r="W29" i="35"/>
  <c r="W48" i="38"/>
  <c r="W73" i="44"/>
  <c r="W48" i="35"/>
  <c r="W73" i="41"/>
  <c r="W48" i="39"/>
  <c r="W73" i="40"/>
  <c r="W73" i="35"/>
  <c r="W48" i="41"/>
  <c r="W48" i="37"/>
  <c r="W73" i="36"/>
  <c r="W48" i="44"/>
  <c r="W73" i="38"/>
  <c r="W73" i="43"/>
  <c r="W48" i="42"/>
  <c r="W73" i="37"/>
  <c r="W48" i="36"/>
  <c r="W73" i="42"/>
  <c r="W48" i="43"/>
  <c r="W48" i="40"/>
  <c r="W73" i="39"/>
  <c r="C6" i="40" a="1"/>
  <c r="C6" i="40"/>
  <c r="V6" i="40"/>
  <c r="U6" i="40"/>
  <c r="T6" i="40"/>
  <c r="S6" i="40"/>
  <c r="R6" i="40"/>
  <c r="Q6" i="40"/>
  <c r="P6" i="40"/>
  <c r="O6" i="40"/>
  <c r="N6" i="40"/>
  <c r="M6" i="40"/>
  <c r="L6" i="40"/>
  <c r="K6" i="40"/>
  <c r="J6" i="40"/>
  <c r="I6" i="40"/>
  <c r="H6" i="40"/>
  <c r="G6" i="40"/>
  <c r="F6" i="40"/>
  <c r="E6" i="40"/>
  <c r="D6" i="40"/>
  <c r="C6" i="38" a="1"/>
  <c r="C6" i="38"/>
  <c r="C6" i="41" a="1"/>
  <c r="C6" i="41"/>
  <c r="C6" i="37" a="1"/>
  <c r="C6" i="37"/>
  <c r="C6" i="42" a="1"/>
  <c r="C6" i="42"/>
  <c r="C6" i="36" a="1"/>
  <c r="C6" i="36"/>
  <c r="C6" i="43" a="1"/>
  <c r="C6" i="43"/>
  <c r="V6" i="43"/>
  <c r="U6" i="43"/>
  <c r="T6" i="43"/>
  <c r="S6" i="43"/>
  <c r="R6" i="43"/>
  <c r="Q6" i="43"/>
  <c r="P6" i="43"/>
  <c r="O6" i="43"/>
  <c r="N6" i="43"/>
  <c r="M6" i="43"/>
  <c r="L6" i="43"/>
  <c r="K6" i="43"/>
  <c r="J6" i="43"/>
  <c r="I6" i="43"/>
  <c r="H6" i="43"/>
  <c r="G6" i="43"/>
  <c r="F6" i="43"/>
  <c r="E6" i="43"/>
  <c r="D6" i="43"/>
  <c r="V6" i="36"/>
  <c r="U6" i="36"/>
  <c r="T6" i="36"/>
  <c r="S6" i="36"/>
  <c r="R6" i="36"/>
  <c r="Q6" i="36"/>
  <c r="P6" i="36"/>
  <c r="O6" i="36"/>
  <c r="N6" i="36"/>
  <c r="M6" i="36"/>
  <c r="L6" i="36"/>
  <c r="K6" i="36"/>
  <c r="J6" i="36"/>
  <c r="I6" i="36"/>
  <c r="H6" i="36"/>
  <c r="G6" i="36"/>
  <c r="F6" i="36"/>
  <c r="E6" i="36"/>
  <c r="D6" i="36"/>
  <c r="V6" i="42"/>
  <c r="U6" i="42"/>
  <c r="T6" i="42"/>
  <c r="S6" i="42"/>
  <c r="R6" i="42"/>
  <c r="Q6" i="42"/>
  <c r="P6" i="42"/>
  <c r="O6" i="42"/>
  <c r="N6" i="42"/>
  <c r="M6" i="42"/>
  <c r="L6" i="42"/>
  <c r="K6" i="42"/>
  <c r="J6" i="42"/>
  <c r="I6" i="42"/>
  <c r="H6" i="42"/>
  <c r="G6" i="42"/>
  <c r="F6" i="42"/>
  <c r="E6" i="42"/>
  <c r="D6" i="42"/>
  <c r="V6" i="37"/>
  <c r="U6" i="37"/>
  <c r="T6" i="37"/>
  <c r="S6" i="37"/>
  <c r="R6" i="37"/>
  <c r="Q6" i="37"/>
  <c r="P6" i="37"/>
  <c r="O6" i="37"/>
  <c r="N6" i="37"/>
  <c r="M6" i="37"/>
  <c r="L6" i="37"/>
  <c r="K6" i="37"/>
  <c r="J6" i="37"/>
  <c r="I6" i="37"/>
  <c r="H6" i="37"/>
  <c r="G6" i="37"/>
  <c r="F6" i="37"/>
  <c r="E6" i="37"/>
  <c r="D6" i="37"/>
  <c r="V6" i="41"/>
  <c r="U6" i="41"/>
  <c r="T6" i="41"/>
  <c r="S6" i="41"/>
  <c r="R6" i="41"/>
  <c r="Q6" i="41"/>
  <c r="P6" i="41"/>
  <c r="O6" i="41"/>
  <c r="N6" i="41"/>
  <c r="M6" i="41"/>
  <c r="L6" i="41"/>
  <c r="K6" i="41"/>
  <c r="J6" i="41"/>
  <c r="I6" i="41"/>
  <c r="H6" i="41"/>
  <c r="G6" i="41"/>
  <c r="F6" i="41"/>
  <c r="E6" i="41"/>
  <c r="D6" i="41"/>
  <c r="V6" i="38"/>
  <c r="U6" i="38"/>
  <c r="T6" i="38"/>
  <c r="S6" i="38"/>
  <c r="R6" i="38"/>
  <c r="Q6" i="38"/>
  <c r="P6" i="38"/>
  <c r="O6" i="38"/>
  <c r="N6" i="38"/>
  <c r="M6" i="38"/>
  <c r="L6" i="38"/>
  <c r="K6" i="38"/>
  <c r="J6" i="38"/>
  <c r="I6" i="38"/>
  <c r="H6" i="38"/>
  <c r="G6" i="38"/>
  <c r="F6" i="38"/>
  <c r="E6" i="38"/>
  <c r="D6" i="38"/>
  <c r="C50" i="40" a="1"/>
  <c r="C50" i="40"/>
  <c r="W6" i="40"/>
  <c r="C50" i="43" a="1"/>
  <c r="C50" i="43"/>
  <c r="C50" i="36" a="1"/>
  <c r="C50" i="36"/>
  <c r="C50" i="42" a="1"/>
  <c r="C50" i="42"/>
  <c r="C50" i="37" a="1"/>
  <c r="C50" i="37"/>
  <c r="C50" i="41" a="1"/>
  <c r="C50" i="41"/>
  <c r="C50" i="38" a="1"/>
  <c r="C50" i="38"/>
  <c r="V50" i="38"/>
  <c r="U50" i="38"/>
  <c r="T50" i="38"/>
  <c r="S50" i="38"/>
  <c r="R50" i="38"/>
  <c r="Q50" i="38"/>
  <c r="P50" i="38"/>
  <c r="O50" i="38"/>
  <c r="N50" i="38"/>
  <c r="M50" i="38"/>
  <c r="L50" i="38"/>
  <c r="K50" i="38"/>
  <c r="J50" i="38"/>
  <c r="I50" i="38"/>
  <c r="H50" i="38"/>
  <c r="G50" i="38"/>
  <c r="F50" i="38"/>
  <c r="E50" i="38"/>
  <c r="D50" i="38"/>
  <c r="V50" i="41"/>
  <c r="U50" i="41"/>
  <c r="T50" i="41"/>
  <c r="S50" i="41"/>
  <c r="R50" i="41"/>
  <c r="Q50" i="41"/>
  <c r="P50" i="41"/>
  <c r="O50" i="41"/>
  <c r="N50" i="41"/>
  <c r="M50" i="41"/>
  <c r="L50" i="41"/>
  <c r="K50" i="41"/>
  <c r="J50" i="41"/>
  <c r="I50" i="41"/>
  <c r="H50" i="41"/>
  <c r="G50" i="41"/>
  <c r="F50" i="41"/>
  <c r="E50" i="41"/>
  <c r="D50" i="41"/>
  <c r="V50" i="37"/>
  <c r="U50" i="37"/>
  <c r="T50" i="37"/>
  <c r="S50" i="37"/>
  <c r="R50" i="37"/>
  <c r="Q50" i="37"/>
  <c r="P50" i="37"/>
  <c r="O50" i="37"/>
  <c r="N50" i="37"/>
  <c r="M50" i="37"/>
  <c r="L50" i="37"/>
  <c r="K50" i="37"/>
  <c r="J50" i="37"/>
  <c r="I50" i="37"/>
  <c r="H50" i="37"/>
  <c r="G50" i="37"/>
  <c r="F50" i="37"/>
  <c r="E50" i="37"/>
  <c r="D50" i="37"/>
  <c r="V50" i="42"/>
  <c r="U50" i="42"/>
  <c r="T50" i="42"/>
  <c r="S50" i="42"/>
  <c r="R50" i="42"/>
  <c r="Q50" i="42"/>
  <c r="P50" i="42"/>
  <c r="O50" i="42"/>
  <c r="N50" i="42"/>
  <c r="M50" i="42"/>
  <c r="L50" i="42"/>
  <c r="K50" i="42"/>
  <c r="J50" i="42"/>
  <c r="I50" i="42"/>
  <c r="H50" i="42"/>
  <c r="G50" i="42"/>
  <c r="F50" i="42"/>
  <c r="E50" i="42"/>
  <c r="D50" i="42"/>
  <c r="V50" i="36"/>
  <c r="U50" i="36"/>
  <c r="T50" i="36"/>
  <c r="S50" i="36"/>
  <c r="R50" i="36"/>
  <c r="Q50" i="36"/>
  <c r="P50" i="36"/>
  <c r="O50" i="36"/>
  <c r="N50" i="36"/>
  <c r="M50" i="36"/>
  <c r="L50" i="36"/>
  <c r="K50" i="36"/>
  <c r="J50" i="36"/>
  <c r="I50" i="36"/>
  <c r="H50" i="36"/>
  <c r="G50" i="36"/>
  <c r="F50" i="36"/>
  <c r="E50" i="36"/>
  <c r="D50" i="36"/>
  <c r="V50" i="43"/>
  <c r="U50" i="43"/>
  <c r="T50" i="43"/>
  <c r="S50" i="43"/>
  <c r="R50" i="43"/>
  <c r="Q50" i="43"/>
  <c r="P50" i="43"/>
  <c r="O50" i="43"/>
  <c r="N50" i="43"/>
  <c r="M50" i="43"/>
  <c r="L50" i="43"/>
  <c r="K50" i="43"/>
  <c r="J50" i="43"/>
  <c r="I50" i="43"/>
  <c r="H50" i="43"/>
  <c r="G50" i="43"/>
  <c r="F50" i="43"/>
  <c r="E50" i="43"/>
  <c r="D50" i="43"/>
  <c r="V50" i="40"/>
  <c r="U50" i="40"/>
  <c r="T50" i="40"/>
  <c r="S50" i="40"/>
  <c r="R50" i="40"/>
  <c r="Q50" i="40"/>
  <c r="P50" i="40"/>
  <c r="O50" i="40"/>
  <c r="N50" i="40"/>
  <c r="M50" i="40"/>
  <c r="L50" i="40"/>
  <c r="K50" i="40"/>
  <c r="J50" i="40"/>
  <c r="I50" i="40"/>
  <c r="H50" i="40"/>
  <c r="G50" i="40"/>
  <c r="F50" i="40"/>
  <c r="E50" i="40"/>
  <c r="D50" i="40"/>
  <c r="W6" i="38"/>
  <c r="W6" i="41"/>
  <c r="W6" i="37"/>
  <c r="W6" i="42"/>
  <c r="W6" i="36"/>
  <c r="W6" i="43"/>
  <c r="W50" i="40"/>
  <c r="W50" i="43"/>
  <c r="W50" i="36"/>
  <c r="W50" i="42"/>
  <c r="W50" i="37"/>
  <c r="W50" i="41"/>
  <c r="W50" i="38"/>
  <c r="C9" i="38" a="1"/>
  <c r="C9" i="38"/>
  <c r="C9" i="37" a="1"/>
  <c r="C9" i="37"/>
  <c r="C9" i="42" a="1"/>
  <c r="C9" i="42"/>
  <c r="C9" i="36" a="1"/>
  <c r="C9" i="36"/>
  <c r="V9" i="36"/>
  <c r="U9" i="36"/>
  <c r="T9" i="36"/>
  <c r="S9" i="36"/>
  <c r="R9" i="36"/>
  <c r="Q9" i="36"/>
  <c r="P9" i="36"/>
  <c r="O9" i="36"/>
  <c r="N9" i="36"/>
  <c r="M9" i="36"/>
  <c r="L9" i="36"/>
  <c r="K9" i="36"/>
  <c r="J9" i="36"/>
  <c r="I9" i="36"/>
  <c r="H9" i="36"/>
  <c r="G9" i="36"/>
  <c r="F9" i="36"/>
  <c r="E9" i="36"/>
  <c r="D9" i="36"/>
  <c r="V9" i="42"/>
  <c r="U9" i="42"/>
  <c r="T9" i="42"/>
  <c r="S9" i="42"/>
  <c r="R9" i="42"/>
  <c r="Q9" i="42"/>
  <c r="P9" i="42"/>
  <c r="O9" i="42"/>
  <c r="N9" i="42"/>
  <c r="M9" i="42"/>
  <c r="L9" i="42"/>
  <c r="K9" i="42"/>
  <c r="J9" i="42"/>
  <c r="I9" i="42"/>
  <c r="H9" i="42"/>
  <c r="G9" i="42"/>
  <c r="F9" i="42"/>
  <c r="E9" i="42"/>
  <c r="D9" i="42"/>
  <c r="V9" i="37"/>
  <c r="U9" i="37"/>
  <c r="T9" i="37"/>
  <c r="S9" i="37"/>
  <c r="R9" i="37"/>
  <c r="Q9" i="37"/>
  <c r="P9" i="37"/>
  <c r="O9" i="37"/>
  <c r="N9" i="37"/>
  <c r="M9" i="37"/>
  <c r="L9" i="37"/>
  <c r="K9" i="37"/>
  <c r="J9" i="37"/>
  <c r="I9" i="37"/>
  <c r="H9" i="37"/>
  <c r="G9" i="37"/>
  <c r="F9" i="37"/>
  <c r="E9" i="37"/>
  <c r="D9" i="37"/>
  <c r="V9" i="38"/>
  <c r="U9" i="38"/>
  <c r="T9" i="38"/>
  <c r="S9" i="38"/>
  <c r="R9" i="38"/>
  <c r="Q9" i="38"/>
  <c r="P9" i="38"/>
  <c r="O9" i="38"/>
  <c r="N9" i="38"/>
  <c r="M9" i="38"/>
  <c r="L9" i="38"/>
  <c r="K9" i="38"/>
  <c r="J9" i="38"/>
  <c r="I9" i="38"/>
  <c r="H9" i="38"/>
  <c r="G9" i="38"/>
  <c r="F9" i="38"/>
  <c r="E9" i="38"/>
  <c r="D9" i="38"/>
  <c r="C53" i="36" a="1"/>
  <c r="C53" i="36"/>
  <c r="C53" i="42" a="1"/>
  <c r="C53" i="42"/>
  <c r="C53" i="37" a="1"/>
  <c r="C53" i="37"/>
  <c r="C53" i="41" a="1"/>
  <c r="C53" i="41"/>
  <c r="C53" i="38" a="1"/>
  <c r="C53" i="38"/>
  <c r="V53" i="38"/>
  <c r="U53" i="38"/>
  <c r="T53" i="38"/>
  <c r="S53" i="38"/>
  <c r="R53" i="38"/>
  <c r="Q53" i="38"/>
  <c r="P53" i="38"/>
  <c r="O53" i="38"/>
  <c r="N53" i="38"/>
  <c r="M53" i="38"/>
  <c r="L53" i="38"/>
  <c r="K53" i="38"/>
  <c r="J53" i="38"/>
  <c r="I53" i="38"/>
  <c r="H53" i="38"/>
  <c r="G53" i="38"/>
  <c r="F53" i="38"/>
  <c r="E53" i="38"/>
  <c r="D53" i="38"/>
  <c r="V53" i="41"/>
  <c r="U53" i="41"/>
  <c r="T53" i="41"/>
  <c r="S53" i="41"/>
  <c r="R53" i="41"/>
  <c r="Q53" i="41"/>
  <c r="P53" i="41"/>
  <c r="O53" i="41"/>
  <c r="N53" i="41"/>
  <c r="M53" i="41"/>
  <c r="L53" i="41"/>
  <c r="K53" i="41"/>
  <c r="J53" i="41"/>
  <c r="I53" i="41"/>
  <c r="H53" i="41"/>
  <c r="G53" i="41"/>
  <c r="F53" i="41"/>
  <c r="E53" i="41"/>
  <c r="D53" i="41"/>
  <c r="V53" i="37"/>
  <c r="U53" i="37"/>
  <c r="T53" i="37"/>
  <c r="S53" i="37"/>
  <c r="R53" i="37"/>
  <c r="Q53" i="37"/>
  <c r="P53" i="37"/>
  <c r="O53" i="37"/>
  <c r="N53" i="37"/>
  <c r="M53" i="37"/>
  <c r="L53" i="37"/>
  <c r="K53" i="37"/>
  <c r="J53" i="37"/>
  <c r="I53" i="37"/>
  <c r="H53" i="37"/>
  <c r="G53" i="37"/>
  <c r="F53" i="37"/>
  <c r="E53" i="37"/>
  <c r="D53" i="37"/>
  <c r="V53" i="42"/>
  <c r="U53" i="42"/>
  <c r="T53" i="42"/>
  <c r="S53" i="42"/>
  <c r="R53" i="42"/>
  <c r="Q53" i="42"/>
  <c r="P53" i="42"/>
  <c r="O53" i="42"/>
  <c r="N53" i="42"/>
  <c r="M53" i="42"/>
  <c r="L53" i="42"/>
  <c r="K53" i="42"/>
  <c r="J53" i="42"/>
  <c r="I53" i="42"/>
  <c r="H53" i="42"/>
  <c r="G53" i="42"/>
  <c r="F53" i="42"/>
  <c r="E53" i="42"/>
  <c r="D53" i="42"/>
  <c r="V53" i="36"/>
  <c r="U53" i="36"/>
  <c r="T53" i="36"/>
  <c r="S53" i="36"/>
  <c r="R53" i="36"/>
  <c r="Q53" i="36"/>
  <c r="P53" i="36"/>
  <c r="O53" i="36"/>
  <c r="N53" i="36"/>
  <c r="M53" i="36"/>
  <c r="L53" i="36"/>
  <c r="K53" i="36"/>
  <c r="J53" i="36"/>
  <c r="I53" i="36"/>
  <c r="H53" i="36"/>
  <c r="G53" i="36"/>
  <c r="F53" i="36"/>
  <c r="E53" i="36"/>
  <c r="D53" i="36"/>
  <c r="W9" i="38"/>
  <c r="W9" i="37"/>
  <c r="W9" i="42"/>
  <c r="W9" i="36"/>
  <c r="W53" i="36"/>
  <c r="W53" i="42"/>
  <c r="W53" i="37"/>
  <c r="W53" i="41"/>
  <c r="W53" i="38"/>
  <c r="C15" i="36" a="1"/>
  <c r="C15" i="36"/>
  <c r="C15" i="42" a="1"/>
  <c r="C15" i="42"/>
  <c r="C15" i="37" a="1"/>
  <c r="C15" i="37"/>
  <c r="C15" i="38" a="1"/>
  <c r="C15" i="38"/>
  <c r="D15" i="38"/>
  <c r="H15" i="38"/>
  <c r="I15" i="38"/>
  <c r="E15" i="38"/>
  <c r="F15" i="38"/>
  <c r="G15" i="38"/>
  <c r="D15" i="37"/>
  <c r="E15" i="37"/>
  <c r="G15" i="37"/>
  <c r="F15" i="37"/>
  <c r="I15" i="37"/>
  <c r="H15" i="37"/>
  <c r="C59" i="37" a="1"/>
  <c r="C59" i="37"/>
  <c r="D15" i="42"/>
  <c r="F15" i="42"/>
  <c r="E15" i="42"/>
  <c r="H15" i="42"/>
  <c r="G15" i="42"/>
  <c r="I15" i="42"/>
  <c r="D15" i="36"/>
  <c r="I15" i="36"/>
  <c r="H15" i="36"/>
  <c r="G15" i="36"/>
  <c r="F15" i="36"/>
  <c r="E15" i="36"/>
  <c r="Y24" i="36"/>
  <c r="Z24" i="36"/>
  <c r="W24" i="36"/>
  <c r="AA24" i="36"/>
  <c r="V24" i="36"/>
  <c r="X24" i="36"/>
  <c r="V24" i="42"/>
  <c r="W24" i="42"/>
  <c r="AA24" i="42"/>
  <c r="Y24" i="42"/>
  <c r="Z24" i="42"/>
  <c r="X24" i="42"/>
  <c r="D59" i="37"/>
  <c r="E59" i="37"/>
  <c r="F59" i="37"/>
  <c r="I59" i="37"/>
  <c r="H59" i="37"/>
  <c r="G59" i="37"/>
  <c r="AA24" i="37"/>
  <c r="V24" i="37"/>
  <c r="Z24" i="37"/>
  <c r="W24" i="37"/>
  <c r="Y24" i="37"/>
  <c r="X24" i="37"/>
  <c r="W24" i="38"/>
  <c r="Z24" i="38"/>
  <c r="Y24" i="38"/>
  <c r="V24" i="38"/>
  <c r="AA24" i="38"/>
  <c r="X24" i="38"/>
  <c r="W68" i="37"/>
  <c r="AA68" i="37"/>
  <c r="V68" i="37"/>
  <c r="Z68" i="37"/>
  <c r="Y68" i="37"/>
  <c r="X68" i="37"/>
  <c r="Z50" i="42"/>
  <c r="X6" i="42"/>
  <c r="Z6" i="42"/>
  <c r="Y6" i="42"/>
  <c r="Z6" i="40"/>
  <c r="Y53" i="36"/>
  <c r="Z53" i="36"/>
  <c r="Y9" i="36"/>
  <c r="Z9" i="36"/>
  <c r="Z6" i="43"/>
  <c r="Y6" i="43"/>
  <c r="Y6" i="37"/>
  <c r="X6" i="37"/>
  <c r="Z6" i="37"/>
  <c r="X9" i="38"/>
  <c r="Z9" i="38"/>
  <c r="X6" i="38"/>
  <c r="Z6" i="38"/>
  <c r="Y6" i="38"/>
  <c r="X50" i="38"/>
  <c r="Y6" i="41"/>
  <c r="Z73" i="35"/>
  <c r="X9" i="37"/>
  <c r="Y9" i="37"/>
  <c r="X53" i="37"/>
  <c r="Z53" i="37"/>
  <c r="Y53" i="37"/>
  <c r="X50" i="36"/>
  <c r="Y50" i="36"/>
  <c r="Z73" i="42"/>
  <c r="Y29" i="38"/>
  <c r="Z29" i="38"/>
  <c r="Z48" i="43"/>
  <c r="Y48" i="43"/>
  <c r="Z4" i="43"/>
  <c r="Y4" i="43"/>
  <c r="Y73" i="42"/>
  <c r="X73" i="42"/>
  <c r="X29" i="38"/>
  <c r="X4" i="43"/>
  <c r="X48" i="43"/>
  <c r="Z50" i="36"/>
  <c r="Z6" i="36"/>
  <c r="Y6" i="36"/>
  <c r="X6" i="36"/>
  <c r="Z4" i="42"/>
  <c r="Y4" i="42"/>
  <c r="Z48" i="42"/>
  <c r="Y48" i="42"/>
  <c r="Y73" i="43"/>
  <c r="Z73" i="43"/>
  <c r="Y29" i="41"/>
  <c r="Z29" i="41"/>
  <c r="X48" i="42"/>
  <c r="X29" i="41"/>
  <c r="X73" i="43"/>
  <c r="X4" i="42"/>
  <c r="Z9" i="37"/>
  <c r="Z4" i="41"/>
  <c r="Y4" i="41"/>
  <c r="Z48" i="41"/>
  <c r="Y48" i="41"/>
  <c r="Y29" i="42"/>
  <c r="Z29" i="42"/>
  <c r="Y73" i="35"/>
  <c r="X73" i="35"/>
  <c r="X29" i="42"/>
  <c r="X48" i="41"/>
  <c r="X4" i="41"/>
  <c r="Z6" i="41"/>
  <c r="Y50" i="41"/>
  <c r="Z50" i="41"/>
  <c r="X50" i="41"/>
  <c r="X6" i="41"/>
  <c r="Z73" i="37"/>
  <c r="Y73" i="37"/>
  <c r="Z4" i="36"/>
  <c r="Y4" i="36"/>
  <c r="Z29" i="40"/>
  <c r="Y29" i="40"/>
  <c r="Z48" i="36"/>
  <c r="Y48" i="36"/>
  <c r="X4" i="36"/>
  <c r="X29" i="40"/>
  <c r="X48" i="36"/>
  <c r="X73" i="37"/>
  <c r="Y29" i="37"/>
  <c r="Z29" i="37"/>
  <c r="Z73" i="40"/>
  <c r="Y73" i="40"/>
  <c r="Z4" i="39"/>
  <c r="Y4" i="39"/>
  <c r="Z48" i="39"/>
  <c r="Y48" i="39"/>
  <c r="X73" i="40"/>
  <c r="X48" i="39"/>
  <c r="X4" i="39"/>
  <c r="X29" i="37"/>
  <c r="Y48" i="37"/>
  <c r="Z48" i="37"/>
  <c r="X48" i="37"/>
  <c r="Y29" i="39"/>
  <c r="Z29" i="39"/>
  <c r="Z73" i="36"/>
  <c r="Y73" i="36"/>
  <c r="Y4" i="37"/>
  <c r="Z4" i="37"/>
  <c r="X73" i="36"/>
  <c r="X29" i="39"/>
  <c r="X4" i="37"/>
  <c r="Z50" i="38"/>
  <c r="Y50" i="38"/>
  <c r="Y4" i="44"/>
  <c r="Z4" i="44"/>
  <c r="Z73" i="38"/>
  <c r="Y73" i="38"/>
  <c r="Z48" i="44"/>
  <c r="Y48" i="44"/>
  <c r="Y29" i="35"/>
  <c r="X29" i="35"/>
  <c r="Z29" i="35"/>
  <c r="X4" i="44"/>
  <c r="X73" i="38"/>
  <c r="X48" i="44"/>
  <c r="Y29" i="44"/>
  <c r="Z29" i="44"/>
  <c r="Y73" i="41"/>
  <c r="Z73" i="41"/>
  <c r="X48" i="35"/>
  <c r="Y48" i="35"/>
  <c r="Z48" i="35"/>
  <c r="Z4" i="35"/>
  <c r="W4" i="35"/>
  <c r="Y4" i="35"/>
  <c r="X29" i="44"/>
  <c r="X73" i="41"/>
  <c r="X4" i="35"/>
  <c r="Y9" i="38"/>
  <c r="Y53" i="38"/>
  <c r="Z53" i="38"/>
  <c r="X53" i="38"/>
  <c r="Z4" i="40"/>
  <c r="Y4" i="40"/>
  <c r="Z48" i="40"/>
  <c r="Y48" i="40"/>
  <c r="Z73" i="39"/>
  <c r="Y73" i="39"/>
  <c r="Z29" i="36"/>
  <c r="Y29" i="36"/>
  <c r="X29" i="36"/>
  <c r="X4" i="40"/>
  <c r="X48" i="40"/>
  <c r="X73" i="39"/>
  <c r="Z73" i="44"/>
  <c r="Y73" i="44"/>
  <c r="Z4" i="38"/>
  <c r="Y4" i="38"/>
  <c r="Z29" i="43"/>
  <c r="Y29" i="43"/>
  <c r="Z48" i="38"/>
  <c r="Y48" i="38"/>
  <c r="X73" i="44"/>
  <c r="X29" i="43"/>
  <c r="X4" i="38"/>
  <c r="X48" i="38"/>
  <c r="Z50" i="37"/>
  <c r="Y50" i="37"/>
  <c r="X50" i="37"/>
  <c r="Y50" i="43"/>
  <c r="Z50" i="43"/>
  <c r="X6" i="43"/>
  <c r="X50" i="43"/>
  <c r="X9" i="36"/>
  <c r="X53" i="36"/>
  <c r="Y6" i="40"/>
  <c r="Y50" i="40"/>
  <c r="Z50" i="40"/>
  <c r="X50" i="40"/>
  <c r="X6" i="40"/>
  <c r="Y53" i="41"/>
  <c r="Z53" i="41"/>
  <c r="X53" i="41"/>
  <c r="Y50" i="42"/>
  <c r="X50" i="42"/>
  <c r="Y9" i="42"/>
  <c r="Z9" i="42"/>
  <c r="Y53" i="42"/>
  <c r="Z53" i="42"/>
  <c r="X53" i="42"/>
  <c r="X9" i="42"/>
  <c r="C5" i="38" a="1"/>
  <c r="C5" i="38"/>
  <c r="V5" i="38"/>
  <c r="U5" i="38"/>
  <c r="T5" i="38"/>
  <c r="S5" i="38"/>
  <c r="R5" i="38"/>
  <c r="Q5" i="38"/>
  <c r="P5" i="38"/>
  <c r="O5" i="38"/>
  <c r="N5" i="38"/>
  <c r="M5" i="38"/>
  <c r="L5" i="38"/>
  <c r="K5" i="38"/>
  <c r="J5" i="38"/>
  <c r="I5" i="38"/>
  <c r="H5" i="38"/>
  <c r="G5" i="38"/>
  <c r="F5" i="38"/>
  <c r="E5" i="38"/>
  <c r="D5" i="38"/>
  <c r="X5" i="38"/>
  <c r="Y5" i="38"/>
  <c r="Z5" i="38"/>
  <c r="W5" i="38"/>
  <c r="C8" i="38" a="1"/>
  <c r="C8" i="38"/>
  <c r="C7" i="38" a="1"/>
  <c r="C7" i="38"/>
  <c r="V8" i="38"/>
  <c r="U8" i="38"/>
  <c r="T8" i="38"/>
  <c r="S8" i="38"/>
  <c r="R8" i="38"/>
  <c r="Q8" i="38"/>
  <c r="W8" i="38"/>
  <c r="P8" i="38"/>
  <c r="O8" i="38"/>
  <c r="N8" i="38"/>
  <c r="M8" i="38"/>
  <c r="L8" i="38"/>
  <c r="K8" i="38"/>
  <c r="J8" i="38"/>
  <c r="I8" i="38"/>
  <c r="H8" i="38"/>
  <c r="G8" i="38"/>
  <c r="F8" i="38"/>
  <c r="E8" i="38"/>
  <c r="D8" i="38"/>
  <c r="X8" i="38"/>
  <c r="V7" i="38"/>
  <c r="U7" i="38"/>
  <c r="T7" i="38"/>
  <c r="S7" i="38"/>
  <c r="R7" i="38"/>
  <c r="Q7" i="38"/>
  <c r="P7" i="38"/>
  <c r="O7" i="38"/>
  <c r="N7" i="38"/>
  <c r="M7" i="38"/>
  <c r="L7" i="38"/>
  <c r="K7" i="38"/>
  <c r="J7" i="38"/>
  <c r="I7" i="38"/>
  <c r="H7" i="38"/>
  <c r="G7" i="38"/>
  <c r="F7" i="38"/>
  <c r="E7" i="38"/>
  <c r="D7" i="38"/>
  <c r="Y8" i="38"/>
  <c r="Z8" i="38"/>
  <c r="X7" i="38"/>
  <c r="Y7" i="38"/>
  <c r="Z7" i="38"/>
  <c r="W7" i="38"/>
  <c r="C11" i="38" a="1"/>
  <c r="C11" i="38"/>
  <c r="C10" i="38" a="1"/>
  <c r="C10" i="38"/>
  <c r="V10" i="38"/>
  <c r="U10" i="38"/>
  <c r="T10" i="38"/>
  <c r="S10" i="38"/>
  <c r="R10" i="38"/>
  <c r="Q10" i="38"/>
  <c r="P10" i="38"/>
  <c r="O10" i="38"/>
  <c r="N10" i="38"/>
  <c r="M10" i="38"/>
  <c r="L10" i="38"/>
  <c r="K10" i="38"/>
  <c r="J10" i="38"/>
  <c r="I10" i="38"/>
  <c r="H10" i="38"/>
  <c r="G10" i="38"/>
  <c r="F10" i="38"/>
  <c r="E10" i="38"/>
  <c r="D10" i="38"/>
  <c r="V11" i="38"/>
  <c r="U11" i="38"/>
  <c r="T11" i="38"/>
  <c r="S11" i="38"/>
  <c r="R11" i="38"/>
  <c r="Q11" i="38"/>
  <c r="P11" i="38"/>
  <c r="O11" i="38"/>
  <c r="N11" i="38"/>
  <c r="M11" i="38"/>
  <c r="L11" i="38"/>
  <c r="K11" i="38"/>
  <c r="J11" i="38"/>
  <c r="I11" i="38"/>
  <c r="H11" i="38"/>
  <c r="G11" i="38"/>
  <c r="F11" i="38"/>
  <c r="E11" i="38"/>
  <c r="D11" i="38"/>
  <c r="X11" i="38"/>
  <c r="W11" i="38"/>
  <c r="W10" i="38"/>
  <c r="Y11" i="38"/>
  <c r="Z11" i="38"/>
  <c r="Z10" i="38"/>
  <c r="Y10" i="38"/>
  <c r="X10" i="38"/>
  <c r="V13" i="38"/>
  <c r="U13" i="38"/>
  <c r="U21" i="38"/>
  <c r="U20" i="38"/>
  <c r="T13" i="38"/>
  <c r="S13" i="38"/>
  <c r="R13" i="38"/>
  <c r="P13" i="38"/>
  <c r="O13" i="38"/>
  <c r="N13" i="38"/>
  <c r="L13" i="38"/>
  <c r="K13" i="38"/>
  <c r="I13" i="38"/>
  <c r="H13" i="38"/>
  <c r="G13" i="38"/>
  <c r="F13" i="38"/>
  <c r="E13" i="38"/>
  <c r="D13" i="38"/>
  <c r="X13" i="38"/>
  <c r="E21" i="38"/>
  <c r="F21" i="38"/>
  <c r="J13" i="38"/>
  <c r="I21" i="38"/>
  <c r="N21" i="38"/>
  <c r="M13" i="38"/>
  <c r="L21" i="38"/>
  <c r="W13" i="38"/>
  <c r="Q13" i="38"/>
  <c r="T21" i="38"/>
  <c r="Q21" i="38"/>
  <c r="K21" i="38"/>
  <c r="Z13" i="38"/>
  <c r="Y13" i="38"/>
  <c r="H21" i="38"/>
  <c r="D21" i="38"/>
  <c r="J21" i="38"/>
  <c r="M21" i="38"/>
  <c r="C49" i="38" a="1"/>
  <c r="C49" i="38"/>
  <c r="V49" i="38"/>
  <c r="U49" i="38"/>
  <c r="T49" i="38"/>
  <c r="S49" i="38"/>
  <c r="R49" i="38"/>
  <c r="Q49" i="38"/>
  <c r="P49" i="38"/>
  <c r="O49" i="38"/>
  <c r="N49" i="38"/>
  <c r="M49" i="38"/>
  <c r="L49" i="38"/>
  <c r="K49" i="38"/>
  <c r="J49" i="38"/>
  <c r="I49" i="38"/>
  <c r="H49" i="38"/>
  <c r="G49" i="38"/>
  <c r="F49" i="38"/>
  <c r="E49" i="38"/>
  <c r="D49" i="38"/>
  <c r="W49" i="38"/>
  <c r="C52" i="38" a="1"/>
  <c r="C52" i="38"/>
  <c r="C51" i="38" a="1"/>
  <c r="C51" i="38"/>
  <c r="V51" i="38"/>
  <c r="U51" i="38"/>
  <c r="T51" i="38"/>
  <c r="S51" i="38"/>
  <c r="R51" i="38"/>
  <c r="Q51" i="38"/>
  <c r="P51" i="38"/>
  <c r="O51" i="38"/>
  <c r="N51" i="38"/>
  <c r="M51" i="38"/>
  <c r="L51" i="38"/>
  <c r="K51" i="38"/>
  <c r="J51" i="38"/>
  <c r="I51" i="38"/>
  <c r="H51" i="38"/>
  <c r="G51" i="38"/>
  <c r="F51" i="38"/>
  <c r="E51" i="38"/>
  <c r="D51" i="38"/>
  <c r="V52" i="38"/>
  <c r="U52" i="38"/>
  <c r="T52" i="38"/>
  <c r="S52" i="38"/>
  <c r="R52" i="38"/>
  <c r="Q52" i="38"/>
  <c r="P52" i="38"/>
  <c r="O52" i="38"/>
  <c r="N52" i="38"/>
  <c r="M52" i="38"/>
  <c r="L52" i="38"/>
  <c r="K52" i="38"/>
  <c r="J52" i="38"/>
  <c r="I52" i="38"/>
  <c r="H52" i="38"/>
  <c r="G52" i="38"/>
  <c r="F52" i="38"/>
  <c r="E52" i="38"/>
  <c r="D52" i="38"/>
  <c r="W52" i="38"/>
  <c r="W51" i="38"/>
  <c r="C55" i="38" a="1"/>
  <c r="C55" i="38"/>
  <c r="C54" i="38" a="1"/>
  <c r="C54" i="38"/>
  <c r="V54" i="38"/>
  <c r="U54" i="38"/>
  <c r="T54" i="38"/>
  <c r="S54" i="38"/>
  <c r="R54" i="38"/>
  <c r="Q54" i="38"/>
  <c r="P54" i="38"/>
  <c r="O54" i="38"/>
  <c r="N54" i="38"/>
  <c r="M54" i="38"/>
  <c r="L54" i="38"/>
  <c r="K54" i="38"/>
  <c r="J54" i="38"/>
  <c r="I54" i="38"/>
  <c r="H54" i="38"/>
  <c r="G54" i="38"/>
  <c r="F54" i="38"/>
  <c r="E54" i="38"/>
  <c r="D54" i="38"/>
  <c r="V55" i="38"/>
  <c r="U55" i="38"/>
  <c r="T55" i="38"/>
  <c r="S55" i="38"/>
  <c r="R55" i="38"/>
  <c r="Q55" i="38"/>
  <c r="P55" i="38"/>
  <c r="O55" i="38"/>
  <c r="N55" i="38"/>
  <c r="M55" i="38"/>
  <c r="L55" i="38"/>
  <c r="K55" i="38"/>
  <c r="J55" i="38"/>
  <c r="I55" i="38"/>
  <c r="H55" i="38"/>
  <c r="G55" i="38"/>
  <c r="F55" i="38"/>
  <c r="E55" i="38"/>
  <c r="D55" i="38"/>
  <c r="X55" i="38"/>
  <c r="W55" i="38"/>
  <c r="W54" i="38"/>
  <c r="Y55" i="38"/>
  <c r="Z55" i="38"/>
  <c r="U57" i="38"/>
  <c r="U65" i="38"/>
  <c r="U64" i="38"/>
  <c r="T57" i="38"/>
  <c r="S57" i="38"/>
  <c r="R57" i="38"/>
  <c r="T65" i="38"/>
  <c r="W57" i="38"/>
  <c r="V57" i="38"/>
  <c r="Q65" i="38"/>
  <c r="X49" i="38"/>
  <c r="Y51" i="38"/>
  <c r="Y52" i="38"/>
  <c r="Y54" i="38"/>
  <c r="Z54" i="38"/>
  <c r="X54" i="38"/>
  <c r="Z52" i="38"/>
  <c r="X52" i="38"/>
  <c r="Z51" i="38"/>
  <c r="X51" i="38"/>
  <c r="M57" i="38"/>
  <c r="G57" i="38"/>
  <c r="H57" i="38"/>
  <c r="E57" i="38"/>
  <c r="P57" i="38"/>
  <c r="N57" i="38"/>
  <c r="J57" i="38"/>
  <c r="Q57" i="38"/>
  <c r="O57" i="38"/>
  <c r="K57" i="38"/>
  <c r="F57" i="38"/>
  <c r="E65" i="38"/>
  <c r="I57" i="38"/>
  <c r="L57" i="38"/>
  <c r="D57" i="38"/>
  <c r="X57" i="38"/>
  <c r="Z49" i="38"/>
  <c r="Y49" i="38"/>
  <c r="D65" i="38"/>
  <c r="N65" i="38"/>
  <c r="I65" i="38"/>
  <c r="Y57" i="38"/>
  <c r="J65" i="38"/>
  <c r="H65" i="38"/>
  <c r="L65" i="38"/>
  <c r="F65" i="38"/>
  <c r="Z57" i="38"/>
  <c r="M65" i="38"/>
  <c r="K65" i="38"/>
  <c r="C5" i="40" a="1"/>
  <c r="C5" i="40"/>
  <c r="V5" i="40"/>
  <c r="U5" i="40"/>
  <c r="T5" i="40"/>
  <c r="S5" i="40"/>
  <c r="R5" i="40"/>
  <c r="Q5" i="40"/>
  <c r="P5" i="40"/>
  <c r="O5" i="40"/>
  <c r="N5" i="40"/>
  <c r="M5" i="40"/>
  <c r="L5" i="40"/>
  <c r="K5" i="40"/>
  <c r="J5" i="40"/>
  <c r="I5" i="40"/>
  <c r="H5" i="40"/>
  <c r="G5" i="40"/>
  <c r="F5" i="40"/>
  <c r="E5" i="40"/>
  <c r="D5" i="40"/>
  <c r="X5" i="40"/>
  <c r="Y5" i="40"/>
  <c r="Z5" i="40"/>
  <c r="W5" i="40"/>
  <c r="C8" i="40" a="1"/>
  <c r="C8" i="40"/>
  <c r="D8" i="40"/>
  <c r="E8" i="40"/>
  <c r="X8" i="40"/>
  <c r="F8" i="40"/>
  <c r="G8" i="40"/>
  <c r="H8" i="40"/>
  <c r="I8" i="40"/>
  <c r="J8" i="40"/>
  <c r="Y8" i="40"/>
  <c r="K8" i="40"/>
  <c r="L8" i="40"/>
  <c r="M8" i="40"/>
  <c r="Z8" i="40"/>
  <c r="N8" i="40"/>
  <c r="O8" i="40"/>
  <c r="P8" i="40"/>
  <c r="Q8" i="40"/>
  <c r="V8" i="40"/>
  <c r="W8" i="40"/>
  <c r="R8" i="40"/>
  <c r="S8" i="40"/>
  <c r="T8" i="40"/>
  <c r="U8" i="40"/>
  <c r="C7" i="40" a="1"/>
  <c r="C7" i="40"/>
  <c r="D7" i="40"/>
  <c r="E7" i="40"/>
  <c r="X7" i="40"/>
  <c r="F7" i="40"/>
  <c r="G7" i="40"/>
  <c r="H7" i="40"/>
  <c r="I7" i="40"/>
  <c r="J7" i="40"/>
  <c r="Y7" i="40"/>
  <c r="K7" i="40"/>
  <c r="L7" i="40"/>
  <c r="M7" i="40"/>
  <c r="Z7" i="40"/>
  <c r="N7" i="40"/>
  <c r="O7" i="40"/>
  <c r="P7" i="40"/>
  <c r="Q7" i="40"/>
  <c r="V7" i="40"/>
  <c r="W7" i="40"/>
  <c r="R7" i="40"/>
  <c r="S7" i="40"/>
  <c r="T7" i="40"/>
  <c r="U7" i="40"/>
  <c r="C75" i="38" a="1"/>
  <c r="C75" i="38"/>
  <c r="H75" i="38"/>
  <c r="C31" i="44" a="1"/>
  <c r="C31" i="44"/>
  <c r="G31" i="44"/>
  <c r="C75" i="40" a="1"/>
  <c r="C75" i="40"/>
  <c r="D75" i="40"/>
  <c r="U75" i="40"/>
  <c r="V75" i="40"/>
  <c r="E75" i="40"/>
  <c r="X75" i="40"/>
  <c r="I75" i="40"/>
  <c r="T75" i="40"/>
  <c r="S75" i="40"/>
  <c r="R75" i="40"/>
  <c r="O75" i="40"/>
  <c r="P75" i="40"/>
  <c r="N75" i="40"/>
  <c r="K75" i="40"/>
  <c r="H75" i="40"/>
  <c r="G75" i="40"/>
  <c r="F75" i="40"/>
  <c r="Q75" i="40"/>
  <c r="W75" i="40"/>
  <c r="L75" i="40"/>
  <c r="M75" i="40"/>
  <c r="Z75" i="40"/>
  <c r="J75" i="40"/>
  <c r="Y75" i="40"/>
  <c r="U31" i="44"/>
  <c r="R31" i="44"/>
  <c r="S31" i="44"/>
  <c r="T31" i="44"/>
  <c r="V31" i="44"/>
  <c r="Q31" i="44"/>
  <c r="W31" i="44"/>
  <c r="D31" i="44"/>
  <c r="J31" i="44"/>
  <c r="H31" i="44"/>
  <c r="I31" i="44"/>
  <c r="F31" i="44"/>
  <c r="O31" i="44"/>
  <c r="P31" i="44"/>
  <c r="E31" i="44"/>
  <c r="M31" i="44"/>
  <c r="K31" i="44"/>
  <c r="N31" i="44"/>
  <c r="L31" i="44"/>
  <c r="U75" i="38"/>
  <c r="T75" i="38"/>
  <c r="V75" i="38"/>
  <c r="Q75" i="38"/>
  <c r="W75" i="38"/>
  <c r="D75" i="38"/>
  <c r="M75" i="38"/>
  <c r="J75" i="38"/>
  <c r="E75" i="38"/>
  <c r="I75" i="38"/>
  <c r="F75" i="38"/>
  <c r="G75" i="38"/>
  <c r="N75" i="38"/>
  <c r="K75" i="38"/>
  <c r="L75" i="38"/>
  <c r="S75" i="38"/>
  <c r="R75" i="38"/>
  <c r="O75" i="38"/>
  <c r="P75" i="38"/>
  <c r="Y75" i="38"/>
  <c r="Z75" i="38"/>
  <c r="X75" i="38"/>
  <c r="Z31" i="44"/>
  <c r="Y31" i="44"/>
  <c r="X31" i="44"/>
  <c r="C15" i="41" a="1"/>
  <c r="C15" i="41"/>
  <c r="D15" i="41"/>
  <c r="X24" i="41"/>
  <c r="E15" i="41"/>
  <c r="Y24" i="41"/>
  <c r="H15" i="41"/>
  <c r="AA24" i="41"/>
  <c r="F15" i="41"/>
  <c r="Z24" i="41"/>
  <c r="I15" i="41"/>
  <c r="V24" i="41"/>
  <c r="G15" i="41"/>
  <c r="W24" i="41"/>
  <c r="C6" i="39" a="1"/>
  <c r="C6" i="39"/>
  <c r="U6" i="39"/>
  <c r="S6" i="39"/>
  <c r="R6" i="39"/>
  <c r="T6" i="39"/>
  <c r="V6" i="39"/>
  <c r="Q6" i="39"/>
  <c r="W6" i="39"/>
  <c r="M6" i="39"/>
  <c r="L6" i="39"/>
  <c r="Z6" i="39"/>
  <c r="J6" i="39"/>
  <c r="I6" i="39"/>
  <c r="Y6" i="39"/>
  <c r="D6" i="39"/>
  <c r="E6" i="39"/>
  <c r="X6" i="39"/>
  <c r="H6" i="39"/>
  <c r="O6" i="39"/>
  <c r="P6" i="39"/>
  <c r="K6" i="39"/>
  <c r="F6" i="39"/>
  <c r="N6" i="39"/>
  <c r="G6" i="39"/>
  <c r="C9" i="41" a="1"/>
  <c r="C9" i="41"/>
  <c r="M9" i="41"/>
  <c r="L9" i="41"/>
  <c r="Z9" i="41"/>
  <c r="J9" i="41"/>
  <c r="I9" i="41"/>
  <c r="Y9" i="41"/>
  <c r="D9" i="41"/>
  <c r="E9" i="41"/>
  <c r="X9" i="41"/>
  <c r="Q9" i="41"/>
  <c r="V9" i="41"/>
  <c r="W9" i="41"/>
  <c r="T9" i="41"/>
  <c r="N9" i="41"/>
  <c r="K9" i="41"/>
  <c r="G9" i="41"/>
  <c r="F9" i="41"/>
  <c r="H9" i="41"/>
  <c r="O9" i="41"/>
  <c r="P9" i="41"/>
  <c r="R9" i="41"/>
  <c r="S9" i="41"/>
  <c r="U9" i="41"/>
  <c r="C31" i="43" a="1"/>
  <c r="C31" i="43" s="1"/>
  <c r="C31" i="42" a="1"/>
  <c r="C31" i="42"/>
  <c r="V31" i="42"/>
  <c r="U31" i="42"/>
  <c r="T31" i="42"/>
  <c r="S31" i="42"/>
  <c r="R31" i="42"/>
  <c r="Q31" i="42"/>
  <c r="W31" i="42"/>
  <c r="P31" i="42"/>
  <c r="O31" i="42"/>
  <c r="N31" i="42"/>
  <c r="M31" i="42"/>
  <c r="L31" i="42"/>
  <c r="Z31" i="42"/>
  <c r="K31" i="42"/>
  <c r="J31" i="42"/>
  <c r="I31" i="42"/>
  <c r="Y31" i="42"/>
  <c r="H31" i="42"/>
  <c r="G31" i="42"/>
  <c r="F31" i="42"/>
  <c r="E31" i="42"/>
  <c r="D31" i="42"/>
  <c r="X31" i="42"/>
  <c r="C6" i="44" a="1"/>
  <c r="C6" i="44"/>
  <c r="U6" i="44"/>
  <c r="S6" i="44"/>
  <c r="R6" i="44"/>
  <c r="T6" i="44"/>
  <c r="V6" i="44"/>
  <c r="Q6" i="44"/>
  <c r="W6" i="44"/>
  <c r="J6" i="44"/>
  <c r="I6" i="44"/>
  <c r="Y6" i="44"/>
  <c r="M6" i="44"/>
  <c r="L6" i="44"/>
  <c r="Z6" i="44"/>
  <c r="D6" i="44"/>
  <c r="E6" i="44"/>
  <c r="X6" i="44"/>
  <c r="N6" i="44"/>
  <c r="P6" i="44"/>
  <c r="G6" i="44"/>
  <c r="F6" i="44"/>
  <c r="H6" i="44"/>
  <c r="O6" i="44"/>
  <c r="K6" i="44"/>
  <c r="C6" i="35" a="1"/>
  <c r="C6" i="35"/>
  <c r="D6" i="35"/>
  <c r="E6" i="35"/>
  <c r="X6" i="35"/>
  <c r="V6" i="35"/>
  <c r="M6" i="35"/>
  <c r="L6" i="35"/>
  <c r="Z6" i="35"/>
  <c r="Q6" i="35"/>
  <c r="W6" i="35"/>
  <c r="P6" i="35"/>
  <c r="H6" i="35"/>
  <c r="I6" i="35"/>
  <c r="O6" i="35"/>
  <c r="J6" i="35"/>
  <c r="Y6" i="35"/>
  <c r="R6" i="35"/>
  <c r="T6" i="35"/>
  <c r="S6" i="35"/>
  <c r="K6" i="35"/>
  <c r="F6" i="35"/>
  <c r="N6" i="35"/>
  <c r="G6" i="35"/>
  <c r="U6" i="35"/>
  <c r="C31" i="38" a="1"/>
  <c r="C31" i="38"/>
  <c r="V31" i="38"/>
  <c r="U31" i="38"/>
  <c r="T31" i="38"/>
  <c r="S31" i="38"/>
  <c r="R31" i="38"/>
  <c r="Q31" i="38"/>
  <c r="W31" i="38"/>
  <c r="P31" i="38"/>
  <c r="O31" i="38"/>
  <c r="N31" i="38"/>
  <c r="M31" i="38"/>
  <c r="L31" i="38"/>
  <c r="Z31" i="38"/>
  <c r="K31" i="38"/>
  <c r="J31" i="38"/>
  <c r="I31" i="38"/>
  <c r="Y31" i="38"/>
  <c r="H31" i="38"/>
  <c r="G31" i="38"/>
  <c r="F31" i="38"/>
  <c r="E31" i="38"/>
  <c r="D31" i="38"/>
  <c r="X31" i="38"/>
  <c r="C50" i="39" a="1"/>
  <c r="C50" i="39"/>
  <c r="U50" i="39"/>
  <c r="V50" i="39"/>
  <c r="E50" i="39"/>
  <c r="I50" i="39"/>
  <c r="T50" i="39"/>
  <c r="S50" i="39"/>
  <c r="R50" i="39"/>
  <c r="O50" i="39"/>
  <c r="P50" i="39"/>
  <c r="N50" i="39"/>
  <c r="K50" i="39"/>
  <c r="H50" i="39"/>
  <c r="G50" i="39"/>
  <c r="F50" i="39"/>
  <c r="Q50" i="39"/>
  <c r="W50" i="39"/>
  <c r="L50" i="39"/>
  <c r="M50" i="39"/>
  <c r="Z50" i="39"/>
  <c r="J50" i="39"/>
  <c r="Y50" i="39"/>
  <c r="D50" i="39"/>
  <c r="X50" i="39"/>
  <c r="C50" i="35" a="1"/>
  <c r="C50" i="35"/>
  <c r="U50" i="35"/>
  <c r="S50" i="35"/>
  <c r="R50" i="35"/>
  <c r="T50" i="35"/>
  <c r="V50" i="35"/>
  <c r="Q50" i="35"/>
  <c r="W50" i="35"/>
  <c r="D50" i="35"/>
  <c r="E50" i="35"/>
  <c r="X50" i="35"/>
  <c r="M50" i="35"/>
  <c r="L50" i="35"/>
  <c r="Z50" i="35"/>
  <c r="P50" i="35"/>
  <c r="O50" i="35"/>
  <c r="I50" i="35"/>
  <c r="H50" i="35"/>
  <c r="J50" i="35"/>
  <c r="Y50" i="35"/>
  <c r="F50" i="35"/>
  <c r="N50" i="35"/>
  <c r="G50" i="35"/>
  <c r="K50" i="35"/>
  <c r="C75" i="35" a="1"/>
  <c r="C75" i="35" s="1"/>
  <c r="C75" i="39" a="1"/>
  <c r="C75" i="39"/>
  <c r="V75" i="39"/>
  <c r="U75" i="39"/>
  <c r="T75" i="39"/>
  <c r="S75" i="39"/>
  <c r="R75" i="39"/>
  <c r="Q75" i="39"/>
  <c r="W75" i="39"/>
  <c r="P75" i="39"/>
  <c r="O75" i="39"/>
  <c r="N75" i="39"/>
  <c r="M75" i="39"/>
  <c r="L75" i="39"/>
  <c r="Z75" i="39"/>
  <c r="K75" i="39"/>
  <c r="J75" i="39"/>
  <c r="I75" i="39"/>
  <c r="Y75" i="39"/>
  <c r="H75" i="39"/>
  <c r="G75" i="39"/>
  <c r="F75" i="39"/>
  <c r="E75" i="39"/>
  <c r="D75" i="39"/>
  <c r="X75" i="39"/>
  <c r="C50" i="44" a="1"/>
  <c r="C50" i="44"/>
  <c r="U50" i="44"/>
  <c r="V50" i="44"/>
  <c r="D50" i="44"/>
  <c r="E50" i="44"/>
  <c r="X50" i="44"/>
  <c r="M50" i="44"/>
  <c r="L50" i="44"/>
  <c r="Z50" i="44"/>
  <c r="J50" i="44"/>
  <c r="I50" i="44"/>
  <c r="Y50" i="44"/>
  <c r="Q50" i="44"/>
  <c r="W50" i="44"/>
  <c r="S50" i="44"/>
  <c r="R50" i="44"/>
  <c r="T50" i="44"/>
  <c r="H50" i="44"/>
  <c r="P50" i="44"/>
  <c r="O50" i="44"/>
  <c r="N50" i="44"/>
  <c r="G50" i="44"/>
  <c r="F50" i="44"/>
  <c r="K50" i="44"/>
  <c r="C9" i="39" a="1"/>
  <c r="C9" i="39"/>
  <c r="V9" i="39"/>
  <c r="U9" i="39"/>
  <c r="T9" i="39"/>
  <c r="S9" i="39"/>
  <c r="R9" i="39"/>
  <c r="P9" i="39"/>
  <c r="O9" i="39"/>
  <c r="N9" i="39"/>
  <c r="L9" i="39"/>
  <c r="K9" i="39"/>
  <c r="I9" i="39"/>
  <c r="H9" i="39"/>
  <c r="G9" i="39"/>
  <c r="F9" i="39"/>
  <c r="E9" i="39"/>
  <c r="Q9" i="39"/>
  <c r="W9" i="39"/>
  <c r="M9" i="39"/>
  <c r="Z9" i="39"/>
  <c r="J9" i="39"/>
  <c r="Y9" i="39"/>
  <c r="D9" i="39"/>
  <c r="X9" i="39"/>
  <c r="C53" i="39" a="1"/>
  <c r="C53" i="39"/>
  <c r="V53" i="39"/>
  <c r="U53" i="39"/>
  <c r="T53" i="39"/>
  <c r="S53" i="39"/>
  <c r="R53" i="39"/>
  <c r="P53" i="39"/>
  <c r="O53" i="39"/>
  <c r="N53" i="39"/>
  <c r="L53" i="39"/>
  <c r="K53" i="39"/>
  <c r="I53" i="39"/>
  <c r="H53" i="39"/>
  <c r="G53" i="39"/>
  <c r="F53" i="39"/>
  <c r="E53" i="39"/>
  <c r="Q53" i="39"/>
  <c r="W53" i="39"/>
  <c r="J53" i="39"/>
  <c r="Y53" i="39"/>
  <c r="D53" i="39"/>
  <c r="X53" i="39"/>
  <c r="M53" i="39"/>
  <c r="Z53" i="39"/>
  <c r="C34" i="38" a="1"/>
  <c r="C34" i="38"/>
  <c r="V34" i="38"/>
  <c r="U34" i="38"/>
  <c r="T34" i="38"/>
  <c r="S34" i="38"/>
  <c r="R34" i="38"/>
  <c r="Q34" i="38"/>
  <c r="W34" i="38"/>
  <c r="P34" i="38"/>
  <c r="O34" i="38"/>
  <c r="N34" i="38"/>
  <c r="M34" i="38"/>
  <c r="L34" i="38"/>
  <c r="Z34" i="38"/>
  <c r="K34" i="38"/>
  <c r="J34" i="38"/>
  <c r="I34" i="38"/>
  <c r="Y34" i="38"/>
  <c r="H34" i="38"/>
  <c r="G34" i="38"/>
  <c r="F34" i="38"/>
  <c r="E34" i="38"/>
  <c r="D34" i="38"/>
  <c r="X34" i="38"/>
  <c r="C9" i="35" a="1"/>
  <c r="C9" i="35"/>
  <c r="E9" i="35"/>
  <c r="F9" i="35"/>
  <c r="G9" i="35"/>
  <c r="H9" i="35"/>
  <c r="I9" i="35"/>
  <c r="K9" i="35"/>
  <c r="L9" i="35"/>
  <c r="N9" i="35"/>
  <c r="O9" i="35"/>
  <c r="P9" i="35"/>
  <c r="R9" i="35"/>
  <c r="S9" i="35"/>
  <c r="T9" i="35"/>
  <c r="U9" i="35"/>
  <c r="V9" i="35"/>
  <c r="J9" i="35"/>
  <c r="Y9" i="35"/>
  <c r="D9" i="35"/>
  <c r="X9" i="35"/>
  <c r="Q9" i="35"/>
  <c r="W9" i="35"/>
  <c r="M9" i="35"/>
  <c r="Z9" i="35"/>
  <c r="C84" i="44" a="1"/>
  <c r="C84" i="44"/>
  <c r="D84" i="44"/>
  <c r="X65" i="44"/>
  <c r="I84" i="44"/>
  <c r="V65" i="44"/>
  <c r="H84" i="44"/>
  <c r="AA65" i="44"/>
  <c r="G84" i="44"/>
  <c r="W65" i="44"/>
  <c r="F84" i="44"/>
  <c r="Z65" i="44"/>
  <c r="E84" i="44"/>
  <c r="Y65" i="44"/>
  <c r="C59" i="39" a="1"/>
  <c r="C59" i="39"/>
  <c r="G59" i="39"/>
  <c r="W68" i="39"/>
  <c r="I59" i="39"/>
  <c r="V68" i="39"/>
  <c r="E59" i="39"/>
  <c r="Y68" i="39"/>
  <c r="F59" i="39"/>
  <c r="Z68" i="39"/>
  <c r="H59" i="39"/>
  <c r="AA68" i="39"/>
  <c r="D59" i="39"/>
  <c r="X68" i="39"/>
  <c r="C15" i="39" a="1"/>
  <c r="C15" i="39"/>
  <c r="E15" i="39"/>
  <c r="Y24" i="39"/>
  <c r="I15" i="39"/>
  <c r="V24" i="39"/>
  <c r="F15" i="39"/>
  <c r="Z24" i="39"/>
  <c r="G15" i="39"/>
  <c r="W24" i="39"/>
  <c r="H15" i="39"/>
  <c r="AA24" i="39"/>
  <c r="D15" i="39"/>
  <c r="X24" i="39"/>
  <c r="C78" i="44" a="1"/>
  <c r="C78" i="44" s="1"/>
  <c r="C53" i="35" a="1"/>
  <c r="C53" i="35"/>
  <c r="V53" i="35"/>
  <c r="U53" i="35"/>
  <c r="T53" i="35"/>
  <c r="S53" i="35"/>
  <c r="R53" i="35"/>
  <c r="P53" i="35"/>
  <c r="O53" i="35"/>
  <c r="N53" i="35"/>
  <c r="L53" i="35"/>
  <c r="K53" i="35"/>
  <c r="I53" i="35"/>
  <c r="H53" i="35"/>
  <c r="G53" i="35"/>
  <c r="F53" i="35"/>
  <c r="E53" i="35"/>
  <c r="Q53" i="35"/>
  <c r="W53" i="35"/>
  <c r="D53" i="35"/>
  <c r="X53" i="35"/>
  <c r="M53" i="35"/>
  <c r="Z53" i="35"/>
  <c r="J53" i="35"/>
  <c r="Y53" i="35"/>
  <c r="C81" i="37" a="1"/>
  <c r="C81" i="37" s="1"/>
  <c r="C81" i="39" a="1"/>
  <c r="C81" i="39" s="1"/>
  <c r="V81" i="39"/>
  <c r="C84" i="37" a="1"/>
  <c r="C84" i="37" s="1"/>
  <c r="C84" i="39" a="1"/>
  <c r="C84" i="39" s="1"/>
  <c r="D84" i="39"/>
  <c r="X65" i="39"/>
  <c r="C78" i="37" a="1"/>
  <c r="C78" i="37" s="1"/>
  <c r="C78" i="39" a="1"/>
  <c r="C78" i="39" s="1"/>
  <c r="V78" i="39"/>
  <c r="C37" i="42" a="1"/>
  <c r="C37" i="42" s="1"/>
  <c r="M37" i="42"/>
  <c r="C34" i="42" a="1"/>
  <c r="C34" i="42" s="1"/>
  <c r="V34" i="42"/>
  <c r="C15" i="44" a="1"/>
  <c r="C15" i="44" s="1"/>
  <c r="D15" i="44"/>
  <c r="C81" i="40" a="1"/>
  <c r="C81" i="40" s="1"/>
  <c r="C81" i="41" a="1"/>
  <c r="C81" i="41" s="1"/>
  <c r="J81" i="41"/>
  <c r="C84" i="40" a="1"/>
  <c r="C84" i="40" s="1"/>
  <c r="C84" i="41" a="1"/>
  <c r="C84" i="41" s="1"/>
  <c r="H84" i="41"/>
  <c r="AA67" i="41"/>
  <c r="AA69" i="41"/>
  <c r="C78" i="40" a="1"/>
  <c r="C78" i="40" s="1"/>
  <c r="C78" i="41" a="1"/>
  <c r="C78" i="41" s="1"/>
  <c r="J78" i="41"/>
  <c r="C37" i="39" a="1"/>
  <c r="C37" i="39" s="1"/>
  <c r="D37" i="39"/>
  <c r="C40" i="39" a="1"/>
  <c r="C40" i="39" s="1"/>
  <c r="E40" i="39"/>
  <c r="Y23" i="39"/>
  <c r="Y25" i="39"/>
  <c r="C9" i="43" a="1"/>
  <c r="C9" i="43" s="1"/>
  <c r="D9" i="43"/>
  <c r="C81" i="43" a="1"/>
  <c r="C81" i="43" s="1"/>
  <c r="C56" i="40" a="1"/>
  <c r="C56" i="40" s="1"/>
  <c r="V56" i="40"/>
  <c r="C84" i="43" a="1"/>
  <c r="C84" i="43" s="1"/>
  <c r="C59" i="40" a="1"/>
  <c r="C59" i="40" s="1"/>
  <c r="F59" i="40"/>
  <c r="Z68" i="40"/>
  <c r="C78" i="43" a="1"/>
  <c r="C78" i="43" s="1"/>
  <c r="C78" i="42" a="1"/>
  <c r="C78" i="42" s="1"/>
  <c r="V78" i="42"/>
  <c r="C37" i="35" a="1"/>
  <c r="C37" i="35" s="1"/>
  <c r="C12" i="40" a="1"/>
  <c r="C12" i="40" s="1"/>
  <c r="V12" i="40"/>
  <c r="C15" i="40" a="1"/>
  <c r="C15" i="40" s="1"/>
  <c r="H15" i="40"/>
  <c r="AA24" i="40"/>
  <c r="C9" i="40" a="1"/>
  <c r="C9" i="40" s="1"/>
  <c r="J9" i="40"/>
  <c r="H15" i="35" l="1"/>
  <c r="AA24" i="35" s="1"/>
  <c r="E15" i="35"/>
  <c r="Y24" i="35" s="1"/>
  <c r="F15" i="35"/>
  <c r="Z24" i="35" s="1"/>
  <c r="G15" i="35"/>
  <c r="W24" i="35" s="1"/>
  <c r="D15" i="35"/>
  <c r="X24" i="35" s="1"/>
  <c r="I15" i="35"/>
  <c r="V24" i="35" s="1"/>
  <c r="C40" i="41" a="1"/>
  <c r="C40" i="41" s="1"/>
  <c r="C40" i="43" a="1"/>
  <c r="C40" i="43" s="1"/>
  <c r="C34" i="41" a="1"/>
  <c r="C34" i="41" s="1"/>
  <c r="C34" i="43" a="1"/>
  <c r="C34" i="43" s="1"/>
  <c r="C37" i="41" a="1"/>
  <c r="C37" i="41" s="1"/>
  <c r="C37" i="43" a="1"/>
  <c r="C37" i="43" s="1"/>
  <c r="V78" i="44"/>
  <c r="U78" i="44"/>
  <c r="T78" i="44"/>
  <c r="S78" i="44"/>
  <c r="R78" i="44"/>
  <c r="Q78" i="44"/>
  <c r="W78" i="44" s="1"/>
  <c r="P78" i="44"/>
  <c r="O78" i="44"/>
  <c r="N78" i="44"/>
  <c r="M78" i="44"/>
  <c r="L78" i="44"/>
  <c r="K78" i="44"/>
  <c r="J78" i="44"/>
  <c r="I78" i="44"/>
  <c r="H78" i="44"/>
  <c r="G78" i="44"/>
  <c r="F78" i="44"/>
  <c r="E78" i="44"/>
  <c r="D78" i="44"/>
  <c r="X78" i="44" s="1"/>
  <c r="V75" i="35"/>
  <c r="U75" i="35"/>
  <c r="T75" i="35"/>
  <c r="S75" i="35"/>
  <c r="R75" i="35"/>
  <c r="Q75" i="35"/>
  <c r="W75" i="35" s="1"/>
  <c r="P75" i="35"/>
  <c r="O75" i="35"/>
  <c r="N75" i="35"/>
  <c r="M75" i="35"/>
  <c r="L75" i="35"/>
  <c r="K75" i="35"/>
  <c r="J75" i="35"/>
  <c r="I75" i="35"/>
  <c r="H75" i="35"/>
  <c r="G75" i="35"/>
  <c r="F75" i="35"/>
  <c r="E75" i="35"/>
  <c r="D75" i="35"/>
  <c r="X75" i="35" s="1"/>
  <c r="C75" i="43" a="1"/>
  <c r="C75" i="43" s="1"/>
  <c r="C75" i="44" a="1"/>
  <c r="C75" i="44" s="1"/>
  <c r="C31" i="39" a="1"/>
  <c r="C31" i="39" s="1"/>
  <c r="C31" i="37" a="1"/>
  <c r="C31" i="37" s="1"/>
  <c r="V31" i="43"/>
  <c r="U31" i="43"/>
  <c r="T31" i="43"/>
  <c r="S31" i="43"/>
  <c r="R31" i="43"/>
  <c r="Q31" i="43"/>
  <c r="W31" i="43" s="1"/>
  <c r="P31" i="43"/>
  <c r="O31" i="43"/>
  <c r="N31" i="43"/>
  <c r="M31" i="43"/>
  <c r="L31" i="43"/>
  <c r="K31" i="43"/>
  <c r="J31" i="43"/>
  <c r="I31" i="43"/>
  <c r="H31" i="43"/>
  <c r="G31" i="43"/>
  <c r="F31" i="43"/>
  <c r="E31" i="43"/>
  <c r="D31" i="43"/>
  <c r="X31" i="43" s="1"/>
  <c r="C31" i="35" a="1"/>
  <c r="C31" i="35" s="1"/>
  <c r="C31" i="36" a="1"/>
  <c r="C31" i="36" s="1"/>
  <c r="Q12" i="35"/>
  <c r="D12" i="35"/>
  <c r="M12" i="35"/>
  <c r="J12" i="35"/>
  <c r="V12" i="35"/>
  <c r="U12" i="35"/>
  <c r="T12" i="35"/>
  <c r="S12" i="35"/>
  <c r="R12" i="35"/>
  <c r="P12" i="35"/>
  <c r="O12" i="35"/>
  <c r="N12" i="35"/>
  <c r="L12" i="35"/>
  <c r="K12" i="35"/>
  <c r="I12" i="35"/>
  <c r="H12" i="35"/>
  <c r="G12" i="35"/>
  <c r="F12" i="35"/>
  <c r="E12" i="35"/>
  <c r="C81" i="44" a="1"/>
  <c r="C81" i="44" s="1"/>
  <c r="C56" i="35" a="1"/>
  <c r="C56" i="35" s="1"/>
  <c r="C34" i="44" a="1"/>
  <c r="C34" i="44" s="1"/>
  <c r="C34" i="35" a="1"/>
  <c r="C34" i="35" s="1"/>
  <c r="C34" i="39" a="1"/>
  <c r="C34" i="39" s="1"/>
  <c r="C34" i="36" a="1"/>
  <c r="C34" i="36" s="1"/>
  <c r="C40" i="35" a="1"/>
  <c r="C40" i="35" s="1"/>
  <c r="C40" i="38" a="1"/>
  <c r="C40" i="38" s="1"/>
  <c r="C15" i="43" a="1"/>
  <c r="C15" i="43" s="1"/>
  <c r="C40" i="36" a="1"/>
  <c r="C40" i="36" s="1"/>
  <c r="J78" i="40"/>
  <c r="V78" i="40"/>
  <c r="U78" i="40"/>
  <c r="T78" i="40"/>
  <c r="S78" i="40"/>
  <c r="R78" i="40"/>
  <c r="P78" i="40"/>
  <c r="O78" i="40"/>
  <c r="N78" i="40"/>
  <c r="L78" i="40"/>
  <c r="K78" i="40"/>
  <c r="I78" i="40"/>
  <c r="H78" i="40"/>
  <c r="G78" i="40"/>
  <c r="F78" i="40"/>
  <c r="E78" i="40"/>
  <c r="Q78" i="40"/>
  <c r="W78" i="40" s="1"/>
  <c r="D78" i="40"/>
  <c r="X78" i="40" s="1"/>
  <c r="M78" i="40"/>
  <c r="Z78" i="40" s="1"/>
  <c r="D40" i="41"/>
  <c r="E40" i="41"/>
  <c r="I40" i="41"/>
  <c r="H40" i="41"/>
  <c r="F40" i="41"/>
  <c r="G40" i="41"/>
  <c r="C75" i="42" a="1"/>
  <c r="C75" i="42" s="1"/>
  <c r="C75" i="41" a="1"/>
  <c r="C75" i="41" s="1"/>
  <c r="V34" i="41"/>
  <c r="U34" i="41"/>
  <c r="T34" i="41"/>
  <c r="S34" i="41"/>
  <c r="R34" i="41"/>
  <c r="Q34" i="41"/>
  <c r="W34" i="41" s="1"/>
  <c r="P34" i="41"/>
  <c r="O34" i="41"/>
  <c r="N34" i="41"/>
  <c r="M34" i="41"/>
  <c r="L34" i="41"/>
  <c r="Z34" i="41" s="1"/>
  <c r="K34" i="41"/>
  <c r="J34" i="41"/>
  <c r="I34" i="41"/>
  <c r="H34" i="41"/>
  <c r="G34" i="41"/>
  <c r="F34" i="41"/>
  <c r="E34" i="41"/>
  <c r="D34" i="41"/>
  <c r="X34" i="41" s="1"/>
  <c r="V78" i="37"/>
  <c r="U78" i="37"/>
  <c r="T78" i="37"/>
  <c r="S78" i="37"/>
  <c r="R78" i="37"/>
  <c r="Q78" i="37"/>
  <c r="W78" i="37" s="1"/>
  <c r="P78" i="37"/>
  <c r="O78" i="37"/>
  <c r="N78" i="37"/>
  <c r="M78" i="37"/>
  <c r="L78" i="37"/>
  <c r="K78" i="37"/>
  <c r="J78" i="37"/>
  <c r="I78" i="37"/>
  <c r="H78" i="37"/>
  <c r="G78" i="37"/>
  <c r="F78" i="37"/>
  <c r="E78" i="37"/>
  <c r="D78" i="37"/>
  <c r="X78" i="37" s="1"/>
  <c r="C75" i="36" a="1"/>
  <c r="C75" i="36" s="1"/>
  <c r="C75" i="37" a="1"/>
  <c r="C75" i="37" s="1"/>
  <c r="C31" i="40" a="1"/>
  <c r="C31" i="40" s="1"/>
  <c r="C31" i="41" a="1"/>
  <c r="C31" i="41" s="1"/>
  <c r="M37" i="35"/>
  <c r="V37" i="35"/>
  <c r="U37" i="35"/>
  <c r="T37" i="35"/>
  <c r="S37" i="35"/>
  <c r="R37" i="35"/>
  <c r="P37" i="35"/>
  <c r="O37" i="35"/>
  <c r="N37" i="35"/>
  <c r="L37" i="35"/>
  <c r="Z37" i="35" s="1"/>
  <c r="K37" i="35"/>
  <c r="I37" i="35"/>
  <c r="H37" i="35"/>
  <c r="G37" i="35"/>
  <c r="F37" i="35"/>
  <c r="E37" i="35"/>
  <c r="D37" i="35"/>
  <c r="X37" i="35" s="1"/>
  <c r="Q37" i="35"/>
  <c r="W37" i="35" s="1"/>
  <c r="J37" i="35"/>
  <c r="Y37" i="35" s="1"/>
  <c r="D84" i="43"/>
  <c r="X65" i="43" s="1"/>
  <c r="I84" i="43"/>
  <c r="V65" i="43" s="1"/>
  <c r="H84" i="43"/>
  <c r="AA65" i="43" s="1"/>
  <c r="G84" i="43"/>
  <c r="W65" i="43" s="1"/>
  <c r="F84" i="43"/>
  <c r="Z65" i="43" s="1"/>
  <c r="E84" i="43"/>
  <c r="Y65" i="43" s="1"/>
  <c r="V81" i="43"/>
  <c r="U81" i="43"/>
  <c r="T81" i="43"/>
  <c r="S81" i="43"/>
  <c r="R81" i="43"/>
  <c r="Q81" i="43"/>
  <c r="W81" i="43" s="1"/>
  <c r="P81" i="43"/>
  <c r="O81" i="43"/>
  <c r="N81" i="43"/>
  <c r="M81" i="43"/>
  <c r="L81" i="43"/>
  <c r="K81" i="43"/>
  <c r="J81" i="43"/>
  <c r="I81" i="43"/>
  <c r="H81" i="43"/>
  <c r="G81" i="43"/>
  <c r="F81" i="43"/>
  <c r="E81" i="43"/>
  <c r="D81" i="43"/>
  <c r="X81" i="43" s="1"/>
  <c r="C12" i="43" a="1"/>
  <c r="C12" i="43" s="1"/>
  <c r="C37" i="36" a="1"/>
  <c r="C37" i="36" s="1"/>
  <c r="D84" i="40"/>
  <c r="X65" i="40" s="1"/>
  <c r="F84" i="40"/>
  <c r="Z65" i="40" s="1"/>
  <c r="E84" i="40"/>
  <c r="Y65" i="40" s="1"/>
  <c r="G84" i="40"/>
  <c r="W65" i="40" s="1"/>
  <c r="H84" i="40"/>
  <c r="AA65" i="40" s="1"/>
  <c r="I84" i="40"/>
  <c r="V65" i="40" s="1"/>
  <c r="M81" i="40"/>
  <c r="V81" i="40"/>
  <c r="U81" i="40"/>
  <c r="T81" i="40"/>
  <c r="S81" i="40"/>
  <c r="R81" i="40"/>
  <c r="P81" i="40"/>
  <c r="O81" i="40"/>
  <c r="N81" i="40"/>
  <c r="L81" i="40"/>
  <c r="Z81" i="40" s="1"/>
  <c r="K81" i="40"/>
  <c r="I81" i="40"/>
  <c r="H81" i="40"/>
  <c r="G81" i="40"/>
  <c r="F81" i="40"/>
  <c r="E81" i="40"/>
  <c r="D81" i="40"/>
  <c r="X81" i="40" s="1"/>
  <c r="Q81" i="40"/>
  <c r="W81" i="40" s="1"/>
  <c r="J81" i="40"/>
  <c r="Y81" i="40" s="1"/>
  <c r="V37" i="41"/>
  <c r="U37" i="41"/>
  <c r="T37" i="41"/>
  <c r="S37" i="41"/>
  <c r="R37" i="41"/>
  <c r="Q37" i="41"/>
  <c r="W37" i="41" s="1"/>
  <c r="P37" i="41"/>
  <c r="O37" i="41"/>
  <c r="N37" i="41"/>
  <c r="M37" i="41"/>
  <c r="L37" i="41"/>
  <c r="K37" i="41"/>
  <c r="J37" i="41"/>
  <c r="I37" i="41"/>
  <c r="H37" i="41"/>
  <c r="G37" i="41"/>
  <c r="F37" i="41"/>
  <c r="E37" i="41"/>
  <c r="D37" i="41"/>
  <c r="X37" i="41" s="1"/>
  <c r="D84" i="37"/>
  <c r="I84" i="37"/>
  <c r="G84" i="37"/>
  <c r="F84" i="37"/>
  <c r="E84" i="37"/>
  <c r="H84" i="37"/>
  <c r="V81" i="37"/>
  <c r="U81" i="37"/>
  <c r="T81" i="37"/>
  <c r="S81" i="37"/>
  <c r="R81" i="37"/>
  <c r="Q81" i="37"/>
  <c r="W81" i="37" s="1"/>
  <c r="P81" i="37"/>
  <c r="O81" i="37"/>
  <c r="N81" i="37"/>
  <c r="M81" i="37"/>
  <c r="L81" i="37"/>
  <c r="K81" i="37"/>
  <c r="J81" i="37"/>
  <c r="I81" i="37"/>
  <c r="H81" i="37"/>
  <c r="G81" i="37"/>
  <c r="F81" i="37"/>
  <c r="E81" i="37"/>
  <c r="D81" i="37"/>
  <c r="X81" i="37" s="1"/>
  <c r="J34" i="44"/>
  <c r="V34" i="44"/>
  <c r="U34" i="44"/>
  <c r="T34" i="44"/>
  <c r="S34" i="44"/>
  <c r="R34" i="44"/>
  <c r="P34" i="44"/>
  <c r="O34" i="44"/>
  <c r="N34" i="44"/>
  <c r="L34" i="44"/>
  <c r="K34" i="44"/>
  <c r="I34" i="44"/>
  <c r="H34" i="44"/>
  <c r="G34" i="44"/>
  <c r="F34" i="44"/>
  <c r="E34" i="44"/>
  <c r="Q34" i="44"/>
  <c r="W34" i="44" s="1"/>
  <c r="D34" i="44"/>
  <c r="X34" i="44" s="1"/>
  <c r="M34" i="44"/>
  <c r="Z34" i="44" s="1"/>
  <c r="C40" i="37" a="1"/>
  <c r="C40" i="37" s="1"/>
  <c r="C40" i="44" a="1"/>
  <c r="C40" i="44" s="1"/>
  <c r="C37" i="37" a="1"/>
  <c r="C37" i="37" s="1"/>
  <c r="C37" i="44" a="1"/>
  <c r="C37" i="44" s="1"/>
  <c r="C53" i="40" a="1"/>
  <c r="C53" i="40" s="1"/>
  <c r="C78" i="38" a="1"/>
  <c r="C78" i="38" s="1"/>
  <c r="C84" i="42" a="1"/>
  <c r="C84" i="42" s="1"/>
  <c r="C84" i="38" a="1"/>
  <c r="C84" i="38" s="1"/>
  <c r="C81" i="42" a="1"/>
  <c r="C81" i="42" s="1"/>
  <c r="C81" i="38" a="1"/>
  <c r="C81" i="38" s="1"/>
  <c r="C53" i="43" a="1"/>
  <c r="C53" i="43" s="1"/>
  <c r="C78" i="35" a="1"/>
  <c r="C78" i="35" s="1"/>
  <c r="C59" i="43" a="1"/>
  <c r="C59" i="43" s="1"/>
  <c r="C84" i="35" a="1"/>
  <c r="C84" i="35" s="1"/>
  <c r="C56" i="43" a="1"/>
  <c r="C56" i="43" s="1"/>
  <c r="C81" i="35" a="1"/>
  <c r="C81" i="35" s="1"/>
  <c r="C40" i="42" a="1"/>
  <c r="C40" i="42" s="1"/>
  <c r="C40" i="40" a="1"/>
  <c r="C40" i="40" s="1"/>
  <c r="C9" i="44" a="1"/>
  <c r="C9" i="44" s="1"/>
  <c r="C34" i="40" a="1"/>
  <c r="C34" i="40" s="1"/>
  <c r="C12" i="44" a="1"/>
  <c r="C12" i="44" s="1"/>
  <c r="C37" i="40" a="1"/>
  <c r="C37" i="40" s="1"/>
  <c r="C53" i="44" a="1"/>
  <c r="C53" i="44" s="1"/>
  <c r="C78" i="36" a="1"/>
  <c r="C78" i="36" s="1"/>
  <c r="C59" i="44" a="1"/>
  <c r="C59" i="44" s="1"/>
  <c r="C84" i="36" a="1"/>
  <c r="C84" i="36" s="1"/>
  <c r="C56" i="44" a="1"/>
  <c r="C56" i="44" s="1"/>
  <c r="C81" i="36" a="1"/>
  <c r="C81" i="36" s="1"/>
  <c r="V78" i="43"/>
  <c r="U78" i="43"/>
  <c r="T78" i="43"/>
  <c r="S78" i="43"/>
  <c r="R78" i="43"/>
  <c r="Q78" i="43"/>
  <c r="W78" i="43" s="1"/>
  <c r="P78" i="43"/>
  <c r="O78" i="43"/>
  <c r="N78" i="43"/>
  <c r="M78" i="43"/>
  <c r="L78" i="43"/>
  <c r="K78" i="43"/>
  <c r="J78" i="43"/>
  <c r="I78" i="43"/>
  <c r="H78" i="43"/>
  <c r="G78" i="43"/>
  <c r="F78" i="43"/>
  <c r="E78" i="43"/>
  <c r="D78" i="43"/>
  <c r="X78" i="43" s="1"/>
  <c r="H40" i="35"/>
  <c r="I40" i="35"/>
  <c r="D40" i="35"/>
  <c r="G40" i="35"/>
  <c r="F40" i="35"/>
  <c r="E40" i="35"/>
  <c r="D34" i="35"/>
  <c r="V34" i="35"/>
  <c r="U34" i="35"/>
  <c r="T34" i="35"/>
  <c r="S34" i="35"/>
  <c r="R34" i="35"/>
  <c r="P34" i="35"/>
  <c r="O34" i="35"/>
  <c r="N34" i="35"/>
  <c r="L34" i="35"/>
  <c r="K34" i="35"/>
  <c r="I34" i="35"/>
  <c r="H34" i="35"/>
  <c r="G34" i="35"/>
  <c r="F34" i="35"/>
  <c r="E34" i="35"/>
  <c r="Q34" i="35"/>
  <c r="W34" i="35" s="1"/>
  <c r="J34" i="35"/>
  <c r="Y34" i="35" s="1"/>
  <c r="M34" i="35"/>
  <c r="Z34" i="35" s="1"/>
  <c r="V75" i="36"/>
  <c r="U75" i="36"/>
  <c r="T75" i="36"/>
  <c r="S75" i="36"/>
  <c r="R75" i="36"/>
  <c r="Q75" i="36"/>
  <c r="W75" i="36" s="1"/>
  <c r="P75" i="36"/>
  <c r="O75" i="36"/>
  <c r="N75" i="36"/>
  <c r="M75" i="36"/>
  <c r="L75" i="36"/>
  <c r="K75" i="36"/>
  <c r="J75" i="36"/>
  <c r="I75" i="36"/>
  <c r="H75" i="36"/>
  <c r="G75" i="36"/>
  <c r="F75" i="36"/>
  <c r="E75" i="36"/>
  <c r="D75" i="36"/>
  <c r="X75" i="36" s="1"/>
  <c r="V75" i="43"/>
  <c r="U75" i="43"/>
  <c r="T75" i="43"/>
  <c r="S75" i="43"/>
  <c r="R75" i="43"/>
  <c r="Q75" i="43"/>
  <c r="W75" i="43" s="1"/>
  <c r="P75" i="43"/>
  <c r="O75" i="43"/>
  <c r="N75" i="43"/>
  <c r="M75" i="43"/>
  <c r="L75" i="43"/>
  <c r="K75" i="43"/>
  <c r="J75" i="43"/>
  <c r="I75" i="43"/>
  <c r="H75" i="43"/>
  <c r="G75" i="43"/>
  <c r="F75" i="43"/>
  <c r="E75" i="43"/>
  <c r="D75" i="43"/>
  <c r="X75" i="43" s="1"/>
  <c r="V75" i="42"/>
  <c r="U75" i="42"/>
  <c r="T75" i="42"/>
  <c r="S75" i="42"/>
  <c r="R75" i="42"/>
  <c r="Q75" i="42"/>
  <c r="W75" i="42" s="1"/>
  <c r="P75" i="42"/>
  <c r="O75" i="42"/>
  <c r="N75" i="42"/>
  <c r="M75" i="42"/>
  <c r="L75" i="42"/>
  <c r="K75" i="42"/>
  <c r="J75" i="42"/>
  <c r="I75" i="42"/>
  <c r="H75" i="42"/>
  <c r="G75" i="42"/>
  <c r="F75" i="42"/>
  <c r="E75" i="42"/>
  <c r="D75" i="42"/>
  <c r="X75" i="42" s="1"/>
  <c r="V31" i="39"/>
  <c r="U31" i="39"/>
  <c r="T31" i="39"/>
  <c r="S31" i="39"/>
  <c r="R31" i="39"/>
  <c r="Q31" i="39"/>
  <c r="W31" i="39" s="1"/>
  <c r="P31" i="39"/>
  <c r="O31" i="39"/>
  <c r="N31" i="39"/>
  <c r="M31" i="39"/>
  <c r="L31" i="39"/>
  <c r="K31" i="39"/>
  <c r="J31" i="39"/>
  <c r="I31" i="39"/>
  <c r="H31" i="39"/>
  <c r="G31" i="39"/>
  <c r="F31" i="39"/>
  <c r="E31" i="39"/>
  <c r="D31" i="39"/>
  <c r="X31" i="39" s="1"/>
  <c r="V31" i="40"/>
  <c r="U31" i="40"/>
  <c r="T31" i="40"/>
  <c r="S31" i="40"/>
  <c r="R31" i="40"/>
  <c r="Q31" i="40"/>
  <c r="W31" i="40" s="1"/>
  <c r="P31" i="40"/>
  <c r="O31" i="40"/>
  <c r="N31" i="40"/>
  <c r="M31" i="40"/>
  <c r="L31" i="40"/>
  <c r="K31" i="40"/>
  <c r="J31" i="40"/>
  <c r="I31" i="40"/>
  <c r="H31" i="40"/>
  <c r="G31" i="40"/>
  <c r="F31" i="40"/>
  <c r="E31" i="40"/>
  <c r="D31" i="40"/>
  <c r="X31" i="40" s="1"/>
  <c r="U31" i="35"/>
  <c r="V31" i="35"/>
  <c r="T31" i="35"/>
  <c r="Q31" i="35"/>
  <c r="W31" i="35" s="1"/>
  <c r="M31" i="35"/>
  <c r="D31" i="35"/>
  <c r="J31" i="35"/>
  <c r="E31" i="35"/>
  <c r="I31" i="35"/>
  <c r="F31" i="35"/>
  <c r="R31" i="35"/>
  <c r="N31" i="35"/>
  <c r="H31" i="35"/>
  <c r="S31" i="35"/>
  <c r="K31" i="35"/>
  <c r="P31" i="35"/>
  <c r="G31" i="35"/>
  <c r="O31" i="35"/>
  <c r="L31" i="35"/>
  <c r="H40" i="38"/>
  <c r="F40" i="38"/>
  <c r="G40" i="38"/>
  <c r="E40" i="38"/>
  <c r="I40" i="38"/>
  <c r="D40" i="38"/>
  <c r="C10" i="40" a="1"/>
  <c r="C10" i="40" s="1"/>
  <c r="F9" i="40"/>
  <c r="G9" i="40"/>
  <c r="H9" i="40"/>
  <c r="K9" i="40"/>
  <c r="L9" i="40"/>
  <c r="N9" i="40"/>
  <c r="O9" i="40"/>
  <c r="P9" i="40"/>
  <c r="R9" i="40"/>
  <c r="S9" i="40"/>
  <c r="T9" i="40"/>
  <c r="Q9" i="40"/>
  <c r="E9" i="40"/>
  <c r="I9" i="40"/>
  <c r="U9" i="40"/>
  <c r="V9" i="40"/>
  <c r="D9" i="40"/>
  <c r="M9" i="40"/>
  <c r="C34" i="37" a="1"/>
  <c r="C34" i="37" s="1"/>
  <c r="D15" i="40"/>
  <c r="G15" i="40"/>
  <c r="F15" i="40"/>
  <c r="I15" i="40"/>
  <c r="E15" i="40"/>
  <c r="H40" i="37"/>
  <c r="I40" i="37"/>
  <c r="F40" i="37"/>
  <c r="G40" i="37"/>
  <c r="E40" i="37"/>
  <c r="D40" i="37"/>
  <c r="Q12" i="40"/>
  <c r="W12" i="40" s="1"/>
  <c r="M12" i="40"/>
  <c r="J12" i="40"/>
  <c r="D12" i="40"/>
  <c r="E12" i="40"/>
  <c r="F12" i="40"/>
  <c r="G12" i="40"/>
  <c r="H12" i="40"/>
  <c r="I12" i="40"/>
  <c r="K12" i="40"/>
  <c r="L12" i="40"/>
  <c r="N12" i="40"/>
  <c r="O12" i="40"/>
  <c r="P12" i="40"/>
  <c r="R12" i="40"/>
  <c r="S12" i="40"/>
  <c r="T12" i="40"/>
  <c r="U12" i="40"/>
  <c r="J37" i="37"/>
  <c r="Q37" i="37"/>
  <c r="D37" i="37"/>
  <c r="E37" i="37"/>
  <c r="F37" i="37"/>
  <c r="G37" i="37"/>
  <c r="H37" i="37"/>
  <c r="I37" i="37"/>
  <c r="K37" i="37"/>
  <c r="M37" i="37"/>
  <c r="L37" i="37"/>
  <c r="N37" i="37"/>
  <c r="O37" i="37"/>
  <c r="P37" i="37"/>
  <c r="R37" i="37"/>
  <c r="S37" i="37"/>
  <c r="T37" i="37"/>
  <c r="U37" i="37"/>
  <c r="V37" i="37"/>
  <c r="M78" i="42"/>
  <c r="J78" i="42"/>
  <c r="Q78" i="42"/>
  <c r="W78" i="42" s="1"/>
  <c r="D78" i="42"/>
  <c r="E78" i="42"/>
  <c r="F78" i="42"/>
  <c r="G78" i="42"/>
  <c r="H78" i="42"/>
  <c r="I78" i="42"/>
  <c r="K78" i="42"/>
  <c r="L78" i="42"/>
  <c r="N78" i="42"/>
  <c r="O78" i="42"/>
  <c r="P78" i="42"/>
  <c r="R78" i="42"/>
  <c r="S78" i="42"/>
  <c r="T78" i="42"/>
  <c r="U78" i="42"/>
  <c r="D53" i="40"/>
  <c r="J53" i="40"/>
  <c r="M53" i="40"/>
  <c r="Q53" i="40"/>
  <c r="E53" i="40"/>
  <c r="F53" i="40"/>
  <c r="G53" i="40"/>
  <c r="H53" i="40"/>
  <c r="I53" i="40"/>
  <c r="K53" i="40"/>
  <c r="L53" i="40"/>
  <c r="N53" i="40"/>
  <c r="O53" i="40"/>
  <c r="P53" i="40"/>
  <c r="R53" i="40"/>
  <c r="S53" i="40"/>
  <c r="T53" i="40"/>
  <c r="U53" i="40"/>
  <c r="V53" i="40"/>
  <c r="Z66" i="40"/>
  <c r="Z64" i="40" s="1"/>
  <c r="Z67" i="40"/>
  <c r="Z69" i="40" s="1"/>
  <c r="D59" i="40"/>
  <c r="I59" i="40"/>
  <c r="H59" i="40"/>
  <c r="G59" i="40"/>
  <c r="E59" i="40"/>
  <c r="D84" i="42"/>
  <c r="G84" i="42"/>
  <c r="F84" i="42"/>
  <c r="E84" i="42"/>
  <c r="I84" i="42"/>
  <c r="H84" i="42"/>
  <c r="M56" i="40"/>
  <c r="J56" i="40"/>
  <c r="Q56" i="40"/>
  <c r="W56" i="40" s="1"/>
  <c r="D56" i="40"/>
  <c r="E56" i="40"/>
  <c r="F56" i="40"/>
  <c r="G56" i="40"/>
  <c r="H56" i="40"/>
  <c r="I56" i="40"/>
  <c r="K56" i="40"/>
  <c r="L56" i="40"/>
  <c r="N56" i="40"/>
  <c r="O56" i="40"/>
  <c r="P56" i="40"/>
  <c r="R56" i="40"/>
  <c r="S56" i="40"/>
  <c r="T56" i="40"/>
  <c r="U56" i="40"/>
  <c r="M81" i="42"/>
  <c r="J81" i="42"/>
  <c r="Q81" i="42"/>
  <c r="D81" i="42"/>
  <c r="E81" i="42"/>
  <c r="F81" i="42"/>
  <c r="G81" i="42"/>
  <c r="H81" i="42"/>
  <c r="I81" i="42"/>
  <c r="K81" i="42"/>
  <c r="L81" i="42"/>
  <c r="N81" i="42"/>
  <c r="O81" i="42"/>
  <c r="P81" i="42"/>
  <c r="R81" i="42"/>
  <c r="S81" i="42"/>
  <c r="T81" i="42"/>
  <c r="U81" i="42"/>
  <c r="V81" i="42"/>
  <c r="V9" i="43"/>
  <c r="U9" i="43"/>
  <c r="T9" i="43"/>
  <c r="S9" i="43"/>
  <c r="R9" i="43"/>
  <c r="Q9" i="43"/>
  <c r="W9" i="43" s="1"/>
  <c r="P9" i="43"/>
  <c r="O9" i="43"/>
  <c r="N9" i="43"/>
  <c r="M9" i="43"/>
  <c r="L9" i="43"/>
  <c r="K9" i="43"/>
  <c r="J9" i="43"/>
  <c r="I9" i="43"/>
  <c r="H9" i="43"/>
  <c r="G9" i="43"/>
  <c r="F9" i="43"/>
  <c r="E9" i="43"/>
  <c r="X9" i="43" s="1"/>
  <c r="V34" i="39"/>
  <c r="U34" i="39"/>
  <c r="T34" i="39"/>
  <c r="S34" i="39"/>
  <c r="R34" i="39"/>
  <c r="Q34" i="39"/>
  <c r="W34" i="39" s="1"/>
  <c r="P34" i="39"/>
  <c r="O34" i="39"/>
  <c r="N34" i="39"/>
  <c r="M34" i="39"/>
  <c r="L34" i="39"/>
  <c r="K34" i="39"/>
  <c r="J34" i="39"/>
  <c r="I34" i="39"/>
  <c r="H34" i="39"/>
  <c r="G34" i="39"/>
  <c r="F34" i="39"/>
  <c r="E34" i="39"/>
  <c r="D34" i="39"/>
  <c r="X34" i="39" s="1"/>
  <c r="Y22" i="39"/>
  <c r="Y21" i="39"/>
  <c r="Y20" i="39" s="1"/>
  <c r="D40" i="39"/>
  <c r="I40" i="39"/>
  <c r="F40" i="39"/>
  <c r="G40" i="39"/>
  <c r="H40" i="39"/>
  <c r="D15" i="43"/>
  <c r="F15" i="43"/>
  <c r="G15" i="43"/>
  <c r="I15" i="43"/>
  <c r="H15" i="43"/>
  <c r="E15" i="43"/>
  <c r="V37" i="39"/>
  <c r="U37" i="39"/>
  <c r="T37" i="39"/>
  <c r="S37" i="39"/>
  <c r="R37" i="39"/>
  <c r="Q37" i="39"/>
  <c r="W37" i="39" s="1"/>
  <c r="P37" i="39"/>
  <c r="O37" i="39"/>
  <c r="N37" i="39"/>
  <c r="M37" i="39"/>
  <c r="L37" i="39"/>
  <c r="K37" i="39"/>
  <c r="J37" i="39"/>
  <c r="I37" i="39"/>
  <c r="H37" i="39"/>
  <c r="G37" i="39"/>
  <c r="F37" i="39"/>
  <c r="E37" i="39"/>
  <c r="X37" i="39" s="1"/>
  <c r="V12" i="43"/>
  <c r="U12" i="43"/>
  <c r="T12" i="43"/>
  <c r="S12" i="43"/>
  <c r="R12" i="43"/>
  <c r="Q12" i="43"/>
  <c r="W12" i="43" s="1"/>
  <c r="P12" i="43"/>
  <c r="O12" i="43"/>
  <c r="N12" i="43"/>
  <c r="M12" i="43"/>
  <c r="L12" i="43"/>
  <c r="K12" i="43"/>
  <c r="J12" i="43"/>
  <c r="I12" i="43"/>
  <c r="H12" i="43"/>
  <c r="G12" i="43"/>
  <c r="F12" i="43"/>
  <c r="E12" i="43"/>
  <c r="D12" i="43"/>
  <c r="X12" i="43" s="1"/>
  <c r="V78" i="41"/>
  <c r="U78" i="41"/>
  <c r="T78" i="41"/>
  <c r="S78" i="41"/>
  <c r="R78" i="41"/>
  <c r="P78" i="41"/>
  <c r="O78" i="41"/>
  <c r="N78" i="41"/>
  <c r="L78" i="41"/>
  <c r="K78" i="41"/>
  <c r="I78" i="41"/>
  <c r="Y78" i="41" s="1"/>
  <c r="H78" i="41"/>
  <c r="G78" i="41"/>
  <c r="F78" i="41"/>
  <c r="D78" i="41"/>
  <c r="E78" i="41"/>
  <c r="Q78" i="41"/>
  <c r="W78" i="41" s="1"/>
  <c r="M78" i="41"/>
  <c r="Z78" i="41" s="1"/>
  <c r="V53" i="43"/>
  <c r="U53" i="43"/>
  <c r="T53" i="43"/>
  <c r="S53" i="43"/>
  <c r="R53" i="43"/>
  <c r="Q53" i="43"/>
  <c r="W53" i="43" s="1"/>
  <c r="P53" i="43"/>
  <c r="O53" i="43"/>
  <c r="N53" i="43"/>
  <c r="M53" i="43"/>
  <c r="L53" i="43"/>
  <c r="K53" i="43"/>
  <c r="J53" i="43"/>
  <c r="I53" i="43"/>
  <c r="H53" i="43"/>
  <c r="G53" i="43"/>
  <c r="F53" i="43"/>
  <c r="E53" i="43"/>
  <c r="D53" i="43"/>
  <c r="X53" i="43" s="1"/>
  <c r="AA66" i="41"/>
  <c r="AA65" i="41"/>
  <c r="AA64" i="41" s="1"/>
  <c r="D84" i="41"/>
  <c r="I84" i="41"/>
  <c r="E84" i="41"/>
  <c r="F84" i="41"/>
  <c r="G84" i="41"/>
  <c r="D59" i="43"/>
  <c r="F59" i="43"/>
  <c r="I59" i="43"/>
  <c r="G59" i="43"/>
  <c r="H59" i="43"/>
  <c r="E59" i="43"/>
  <c r="V81" i="41"/>
  <c r="U81" i="41"/>
  <c r="T81" i="41"/>
  <c r="S81" i="41"/>
  <c r="R81" i="41"/>
  <c r="P81" i="41"/>
  <c r="O81" i="41"/>
  <c r="N81" i="41"/>
  <c r="M81" i="41"/>
  <c r="L81" i="41"/>
  <c r="K81" i="41"/>
  <c r="I81" i="41"/>
  <c r="Y81" i="41" s="1"/>
  <c r="H81" i="41"/>
  <c r="G81" i="41"/>
  <c r="F81" i="41"/>
  <c r="E81" i="41"/>
  <c r="D81" i="41"/>
  <c r="X81" i="41" s="1"/>
  <c r="Q81" i="41"/>
  <c r="W81" i="41" s="1"/>
  <c r="V56" i="43"/>
  <c r="U56" i="43"/>
  <c r="T56" i="43"/>
  <c r="S56" i="43"/>
  <c r="R56" i="43"/>
  <c r="Q56" i="43"/>
  <c r="W56" i="43" s="1"/>
  <c r="P56" i="43"/>
  <c r="O56" i="43"/>
  <c r="N56" i="43"/>
  <c r="M56" i="43"/>
  <c r="L56" i="43"/>
  <c r="K56" i="43"/>
  <c r="J56" i="43"/>
  <c r="I56" i="43"/>
  <c r="H56" i="43"/>
  <c r="G56" i="43"/>
  <c r="F56" i="43"/>
  <c r="E56" i="43"/>
  <c r="D56" i="43"/>
  <c r="X56" i="43" s="1"/>
  <c r="X24" i="44"/>
  <c r="F15" i="44"/>
  <c r="G15" i="44"/>
  <c r="H15" i="44"/>
  <c r="E15" i="44"/>
  <c r="I15" i="44"/>
  <c r="D40" i="42"/>
  <c r="I40" i="42"/>
  <c r="G40" i="42"/>
  <c r="H40" i="42"/>
  <c r="E40" i="42"/>
  <c r="F40" i="42"/>
  <c r="D34" i="42"/>
  <c r="E34" i="42"/>
  <c r="F34" i="42"/>
  <c r="G34" i="42"/>
  <c r="H34" i="42"/>
  <c r="I34" i="42"/>
  <c r="J34" i="42"/>
  <c r="Y34" i="42" s="1"/>
  <c r="K34" i="42"/>
  <c r="L34" i="42"/>
  <c r="M34" i="42"/>
  <c r="Z34" i="42" s="1"/>
  <c r="N34" i="42"/>
  <c r="O34" i="42"/>
  <c r="P34" i="42"/>
  <c r="Q34" i="42"/>
  <c r="W34" i="42" s="1"/>
  <c r="R34" i="42"/>
  <c r="S34" i="42"/>
  <c r="T34" i="42"/>
  <c r="U34" i="42"/>
  <c r="J9" i="44"/>
  <c r="M9" i="44"/>
  <c r="D9" i="44"/>
  <c r="Q9" i="44"/>
  <c r="E9" i="44"/>
  <c r="F9" i="44"/>
  <c r="G9" i="44"/>
  <c r="H9" i="44"/>
  <c r="I9" i="44"/>
  <c r="K9" i="44"/>
  <c r="L9" i="44"/>
  <c r="N9" i="44"/>
  <c r="O9" i="44"/>
  <c r="P9" i="44"/>
  <c r="R9" i="44"/>
  <c r="S9" i="44"/>
  <c r="T9" i="44"/>
  <c r="U9" i="44"/>
  <c r="V9" i="44"/>
  <c r="J37" i="42"/>
  <c r="Q37" i="42"/>
  <c r="D37" i="42"/>
  <c r="E37" i="42"/>
  <c r="F37" i="42"/>
  <c r="G37" i="42"/>
  <c r="H37" i="42"/>
  <c r="I37" i="42"/>
  <c r="K37" i="42"/>
  <c r="L37" i="42"/>
  <c r="Z37" i="42" s="1"/>
  <c r="N37" i="42"/>
  <c r="O37" i="42"/>
  <c r="P37" i="42"/>
  <c r="R37" i="42"/>
  <c r="S37" i="42"/>
  <c r="T37" i="42"/>
  <c r="U37" i="42"/>
  <c r="V37" i="42"/>
  <c r="M12" i="44"/>
  <c r="J12" i="44"/>
  <c r="Q12" i="44"/>
  <c r="D12" i="44"/>
  <c r="E12" i="44"/>
  <c r="F12" i="44"/>
  <c r="G12" i="44"/>
  <c r="H12" i="44"/>
  <c r="I12" i="44"/>
  <c r="K12" i="44"/>
  <c r="L12" i="44"/>
  <c r="N12" i="44"/>
  <c r="O12" i="44"/>
  <c r="P12" i="44"/>
  <c r="R12" i="44"/>
  <c r="S12" i="44"/>
  <c r="T12" i="44"/>
  <c r="U12" i="44"/>
  <c r="V12" i="44"/>
  <c r="D78" i="39"/>
  <c r="E78" i="39"/>
  <c r="F78" i="39"/>
  <c r="G78" i="39"/>
  <c r="H78" i="39"/>
  <c r="I78" i="39"/>
  <c r="J78" i="39"/>
  <c r="Y78" i="39" s="1"/>
  <c r="K78" i="39"/>
  <c r="L78" i="39"/>
  <c r="M78" i="39"/>
  <c r="Z78" i="39" s="1"/>
  <c r="N78" i="39"/>
  <c r="O78" i="39"/>
  <c r="P78" i="39"/>
  <c r="Q78" i="39"/>
  <c r="W78" i="39" s="1"/>
  <c r="R78" i="39"/>
  <c r="S78" i="39"/>
  <c r="T78" i="39"/>
  <c r="U78" i="39"/>
  <c r="D53" i="44"/>
  <c r="M53" i="44"/>
  <c r="J53" i="44"/>
  <c r="Q53" i="44"/>
  <c r="E53" i="44"/>
  <c r="F53" i="44"/>
  <c r="G53" i="44"/>
  <c r="H53" i="44"/>
  <c r="I53" i="44"/>
  <c r="K53" i="44"/>
  <c r="L53" i="44"/>
  <c r="N53" i="44"/>
  <c r="O53" i="44"/>
  <c r="P53" i="44"/>
  <c r="R53" i="44"/>
  <c r="S53" i="44"/>
  <c r="T53" i="44"/>
  <c r="U53" i="44"/>
  <c r="V53" i="44"/>
  <c r="X66" i="39"/>
  <c r="X64" i="39" s="1"/>
  <c r="X67" i="39"/>
  <c r="X69" i="39" s="1"/>
  <c r="G84" i="39"/>
  <c r="I84" i="39"/>
  <c r="E84" i="39"/>
  <c r="F84" i="39"/>
  <c r="H84" i="39"/>
  <c r="D59" i="44"/>
  <c r="F59" i="44"/>
  <c r="E59" i="44"/>
  <c r="I59" i="44"/>
  <c r="G59" i="44"/>
  <c r="H59" i="44"/>
  <c r="D81" i="39"/>
  <c r="E81" i="39"/>
  <c r="F81" i="39"/>
  <c r="G81" i="39"/>
  <c r="H81" i="39"/>
  <c r="I81" i="39"/>
  <c r="J81" i="39"/>
  <c r="Y81" i="39" s="1"/>
  <c r="K81" i="39"/>
  <c r="L81" i="39"/>
  <c r="M81" i="39"/>
  <c r="Z81" i="39" s="1"/>
  <c r="N81" i="39"/>
  <c r="O81" i="39"/>
  <c r="P81" i="39"/>
  <c r="Q81" i="39"/>
  <c r="W81" i="39" s="1"/>
  <c r="R81" i="39"/>
  <c r="S81" i="39"/>
  <c r="T81" i="39"/>
  <c r="U81" i="39"/>
  <c r="M56" i="44"/>
  <c r="J56" i="44"/>
  <c r="Q56" i="44"/>
  <c r="D56" i="44"/>
  <c r="E56" i="44"/>
  <c r="F56" i="44"/>
  <c r="G56" i="44"/>
  <c r="H56" i="44"/>
  <c r="I56" i="44"/>
  <c r="K56" i="44"/>
  <c r="L56" i="44"/>
  <c r="N56" i="44"/>
  <c r="O56" i="44"/>
  <c r="P56" i="44"/>
  <c r="R56" i="44"/>
  <c r="S56" i="44"/>
  <c r="T56" i="44"/>
  <c r="U56" i="44"/>
  <c r="V56" i="44"/>
  <c r="M56" i="35" l="1"/>
  <c r="J56" i="35"/>
  <c r="Q56" i="35"/>
  <c r="D56" i="35"/>
  <c r="E56" i="35"/>
  <c r="F56" i="35"/>
  <c r="G56" i="35"/>
  <c r="H56" i="35"/>
  <c r="I56" i="35"/>
  <c r="K56" i="35"/>
  <c r="L56" i="35"/>
  <c r="N56" i="35"/>
  <c r="O56" i="35"/>
  <c r="P56" i="35"/>
  <c r="R56" i="35"/>
  <c r="S56" i="35"/>
  <c r="T56" i="35"/>
  <c r="U56" i="35"/>
  <c r="V56" i="35"/>
  <c r="D81" i="44"/>
  <c r="E81" i="44"/>
  <c r="F81" i="44"/>
  <c r="G81" i="44"/>
  <c r="H81" i="44"/>
  <c r="I81" i="44"/>
  <c r="J81" i="44"/>
  <c r="Y81" i="44" s="1"/>
  <c r="K81" i="44"/>
  <c r="L81" i="44"/>
  <c r="M81" i="44"/>
  <c r="Z81" i="44" s="1"/>
  <c r="N81" i="44"/>
  <c r="O81" i="44"/>
  <c r="P81" i="44"/>
  <c r="Q81" i="44"/>
  <c r="R81" i="44"/>
  <c r="S81" i="44"/>
  <c r="T81" i="44"/>
  <c r="U81" i="44"/>
  <c r="V81" i="44"/>
  <c r="Y12" i="35"/>
  <c r="Z12" i="35"/>
  <c r="X12" i="35"/>
  <c r="W12" i="35"/>
  <c r="V31" i="36"/>
  <c r="U31" i="36"/>
  <c r="T31" i="36"/>
  <c r="S31" i="36"/>
  <c r="R31" i="36"/>
  <c r="Q31" i="36"/>
  <c r="W31" i="36" s="1"/>
  <c r="P31" i="36"/>
  <c r="O31" i="36"/>
  <c r="N31" i="36"/>
  <c r="M31" i="36"/>
  <c r="L31" i="36"/>
  <c r="K31" i="36"/>
  <c r="J31" i="36"/>
  <c r="I31" i="36"/>
  <c r="H31" i="36"/>
  <c r="G31" i="36"/>
  <c r="F31" i="36"/>
  <c r="E31" i="36"/>
  <c r="D31" i="36"/>
  <c r="X31" i="36" s="1"/>
  <c r="Y31" i="43"/>
  <c r="Z31" i="43"/>
  <c r="N31" i="37"/>
  <c r="U31" i="37"/>
  <c r="S31" i="37"/>
  <c r="R31" i="37"/>
  <c r="T31" i="37"/>
  <c r="V31" i="37"/>
  <c r="Q31" i="37"/>
  <c r="W31" i="37" s="1"/>
  <c r="J31" i="37"/>
  <c r="M31" i="37"/>
  <c r="D31" i="37"/>
  <c r="E31" i="37"/>
  <c r="F31" i="37"/>
  <c r="I31" i="37"/>
  <c r="H31" i="37"/>
  <c r="L31" i="37"/>
  <c r="K31" i="37"/>
  <c r="G31" i="37"/>
  <c r="P31" i="37"/>
  <c r="O31" i="37"/>
  <c r="V75" i="44"/>
  <c r="U75" i="44"/>
  <c r="T75" i="44"/>
  <c r="S75" i="44"/>
  <c r="R75" i="44"/>
  <c r="Q75" i="44"/>
  <c r="W75" i="44" s="1"/>
  <c r="P75" i="44"/>
  <c r="O75" i="44"/>
  <c r="N75" i="44"/>
  <c r="M75" i="44"/>
  <c r="L75" i="44"/>
  <c r="K75" i="44"/>
  <c r="J75" i="44"/>
  <c r="I75" i="44"/>
  <c r="H75" i="44"/>
  <c r="G75" i="44"/>
  <c r="F75" i="44"/>
  <c r="E75" i="44"/>
  <c r="D75" i="44"/>
  <c r="X75" i="44" s="1"/>
  <c r="Y75" i="35"/>
  <c r="Z75" i="35"/>
  <c r="Y78" i="44"/>
  <c r="Z78" i="44"/>
  <c r="D37" i="43"/>
  <c r="E37" i="43"/>
  <c r="F37" i="43"/>
  <c r="G37" i="43"/>
  <c r="H37" i="43"/>
  <c r="I37" i="43"/>
  <c r="J37" i="43"/>
  <c r="Y37" i="43" s="1"/>
  <c r="K37" i="43"/>
  <c r="L37" i="43"/>
  <c r="M37" i="43"/>
  <c r="Z37" i="43" s="1"/>
  <c r="N37" i="43"/>
  <c r="O37" i="43"/>
  <c r="P37" i="43"/>
  <c r="Q37" i="43"/>
  <c r="R37" i="43"/>
  <c r="S37" i="43"/>
  <c r="T37" i="43"/>
  <c r="U37" i="43"/>
  <c r="V37" i="43"/>
  <c r="V34" i="43"/>
  <c r="U34" i="43"/>
  <c r="T34" i="43"/>
  <c r="S34" i="43"/>
  <c r="R34" i="43"/>
  <c r="Q34" i="43"/>
  <c r="W34" i="43" s="1"/>
  <c r="P34" i="43"/>
  <c r="O34" i="43"/>
  <c r="N34" i="43"/>
  <c r="M34" i="43"/>
  <c r="L34" i="43"/>
  <c r="K34" i="43"/>
  <c r="J34" i="43"/>
  <c r="I34" i="43"/>
  <c r="H34" i="43"/>
  <c r="G34" i="43"/>
  <c r="F34" i="43"/>
  <c r="E34" i="43"/>
  <c r="D34" i="43"/>
  <c r="X34" i="43" s="1"/>
  <c r="D40" i="43"/>
  <c r="X21" i="43" s="1"/>
  <c r="F40" i="43"/>
  <c r="Z21" i="43" s="1"/>
  <c r="H40" i="43"/>
  <c r="AA21" i="43" s="1"/>
  <c r="G40" i="43"/>
  <c r="W21" i="43" s="1"/>
  <c r="E40" i="43"/>
  <c r="Y21" i="43" s="1"/>
  <c r="I40" i="43"/>
  <c r="V21" i="43" s="1"/>
  <c r="Y78" i="40"/>
  <c r="Y81" i="37"/>
  <c r="Z81" i="37"/>
  <c r="Y37" i="41"/>
  <c r="Z37" i="41"/>
  <c r="Y81" i="43"/>
  <c r="Z81" i="43"/>
  <c r="Y78" i="37"/>
  <c r="Z78" i="37"/>
  <c r="Y34" i="41"/>
  <c r="O34" i="36"/>
  <c r="N34" i="36"/>
  <c r="M34" i="36"/>
  <c r="L34" i="36"/>
  <c r="K34" i="36"/>
  <c r="J34" i="36"/>
  <c r="I34" i="36"/>
  <c r="H34" i="36"/>
  <c r="G34" i="36"/>
  <c r="F34" i="36"/>
  <c r="D34" i="36"/>
  <c r="E34" i="36"/>
  <c r="V34" i="36"/>
  <c r="U34" i="36"/>
  <c r="T34" i="36"/>
  <c r="S34" i="36"/>
  <c r="R34" i="36"/>
  <c r="Q34" i="36"/>
  <c r="W34" i="36" s="1"/>
  <c r="P34" i="36"/>
  <c r="K75" i="41"/>
  <c r="U75" i="41"/>
  <c r="S75" i="41"/>
  <c r="R75" i="41"/>
  <c r="T75" i="41"/>
  <c r="V75" i="41"/>
  <c r="Q75" i="41"/>
  <c r="W75" i="41" s="1"/>
  <c r="M75" i="41"/>
  <c r="E75" i="41"/>
  <c r="H75" i="41"/>
  <c r="I75" i="41"/>
  <c r="O75" i="41"/>
  <c r="F75" i="41"/>
  <c r="P75" i="41"/>
  <c r="J75" i="41"/>
  <c r="Y75" i="41" s="1"/>
  <c r="D75" i="41"/>
  <c r="X75" i="41" s="1"/>
  <c r="N75" i="41"/>
  <c r="G75" i="41"/>
  <c r="L75" i="41"/>
  <c r="W21" i="41"/>
  <c r="W23" i="41"/>
  <c r="W25" i="41" s="1"/>
  <c r="W22" i="41"/>
  <c r="Z21" i="41"/>
  <c r="Z23" i="41"/>
  <c r="Z25" i="41" s="1"/>
  <c r="Z22" i="41"/>
  <c r="AA21" i="41"/>
  <c r="AA23" i="41"/>
  <c r="AA25" i="41" s="1"/>
  <c r="AA22" i="41"/>
  <c r="V21" i="41"/>
  <c r="V22" i="41"/>
  <c r="V23" i="41"/>
  <c r="V25" i="41" s="1"/>
  <c r="Y21" i="41"/>
  <c r="Y23" i="41"/>
  <c r="Y25" i="41" s="1"/>
  <c r="Y22" i="41"/>
  <c r="X21" i="41"/>
  <c r="X23" i="41"/>
  <c r="X25" i="41" s="1"/>
  <c r="X22" i="41"/>
  <c r="I40" i="36"/>
  <c r="F40" i="36"/>
  <c r="E40" i="36"/>
  <c r="G40" i="36"/>
  <c r="H40" i="36"/>
  <c r="D40" i="36"/>
  <c r="AA65" i="37"/>
  <c r="AA66" i="37"/>
  <c r="AA67" i="37"/>
  <c r="AA69" i="37" s="1"/>
  <c r="Y65" i="37"/>
  <c r="Y66" i="37"/>
  <c r="Y67" i="37"/>
  <c r="Y69" i="37" s="1"/>
  <c r="Z65" i="37"/>
  <c r="Z66" i="37"/>
  <c r="Z67" i="37"/>
  <c r="Z69" i="37" s="1"/>
  <c r="W65" i="37"/>
  <c r="W66" i="37"/>
  <c r="W67" i="37"/>
  <c r="W69" i="37" s="1"/>
  <c r="V65" i="37"/>
  <c r="V66" i="37"/>
  <c r="V67" i="37"/>
  <c r="V69" i="37" s="1"/>
  <c r="X65" i="37"/>
  <c r="X66" i="37"/>
  <c r="X67" i="37"/>
  <c r="X69" i="37" s="1"/>
  <c r="V31" i="41"/>
  <c r="U31" i="41"/>
  <c r="T31" i="41"/>
  <c r="S31" i="41"/>
  <c r="R31" i="41"/>
  <c r="Q31" i="41"/>
  <c r="W31" i="41" s="1"/>
  <c r="P31" i="41"/>
  <c r="O31" i="41"/>
  <c r="N31" i="41"/>
  <c r="M31" i="41"/>
  <c r="L31" i="41"/>
  <c r="K31" i="41"/>
  <c r="J31" i="41"/>
  <c r="I31" i="41"/>
  <c r="H31" i="41"/>
  <c r="G31" i="41"/>
  <c r="F31" i="41"/>
  <c r="E31" i="41"/>
  <c r="D31" i="41"/>
  <c r="X31" i="41" s="1"/>
  <c r="V75" i="37"/>
  <c r="U75" i="37"/>
  <c r="T75" i="37"/>
  <c r="S75" i="37"/>
  <c r="R75" i="37"/>
  <c r="Q75" i="37"/>
  <c r="W75" i="37" s="1"/>
  <c r="P75" i="37"/>
  <c r="O75" i="37"/>
  <c r="N75" i="37"/>
  <c r="M75" i="37"/>
  <c r="L75" i="37"/>
  <c r="K75" i="37"/>
  <c r="J75" i="37"/>
  <c r="I75" i="37"/>
  <c r="H75" i="37"/>
  <c r="G75" i="37"/>
  <c r="F75" i="37"/>
  <c r="E75" i="37"/>
  <c r="D75" i="37"/>
  <c r="X75" i="37" s="1"/>
  <c r="D37" i="36"/>
  <c r="E37" i="36"/>
  <c r="F37" i="36"/>
  <c r="G37" i="36"/>
  <c r="H37" i="36"/>
  <c r="I37" i="36"/>
  <c r="J37" i="36"/>
  <c r="Y37" i="36" s="1"/>
  <c r="K37" i="36"/>
  <c r="L37" i="36"/>
  <c r="M37" i="36"/>
  <c r="Z37" i="36" s="1"/>
  <c r="N37" i="36"/>
  <c r="O37" i="36"/>
  <c r="P37" i="36"/>
  <c r="Q37" i="36"/>
  <c r="R37" i="36"/>
  <c r="S37" i="36"/>
  <c r="T37" i="36"/>
  <c r="U37" i="36"/>
  <c r="V37" i="36"/>
  <c r="X21" i="38"/>
  <c r="X22" i="38"/>
  <c r="X23" i="38"/>
  <c r="X25" i="38" s="1"/>
  <c r="V21" i="38"/>
  <c r="V22" i="38"/>
  <c r="V23" i="38"/>
  <c r="V25" i="38" s="1"/>
  <c r="Y21" i="38"/>
  <c r="Y22" i="38"/>
  <c r="Y23" i="38"/>
  <c r="Y25" i="38" s="1"/>
  <c r="W21" i="38"/>
  <c r="W22" i="38"/>
  <c r="W23" i="38"/>
  <c r="W25" i="38" s="1"/>
  <c r="Z21" i="38"/>
  <c r="Z22" i="38"/>
  <c r="Z23" i="38"/>
  <c r="Z25" i="38" s="1"/>
  <c r="AA21" i="38"/>
  <c r="AA22" i="38"/>
  <c r="AA23" i="38"/>
  <c r="AA25" i="38" s="1"/>
  <c r="Y31" i="35"/>
  <c r="X31" i="35"/>
  <c r="Z31" i="35"/>
  <c r="Y31" i="40"/>
  <c r="Z31" i="40"/>
  <c r="Y31" i="39"/>
  <c r="Z31" i="39"/>
  <c r="Y75" i="42"/>
  <c r="Z75" i="42"/>
  <c r="Y75" i="43"/>
  <c r="Z75" i="43"/>
  <c r="Y75" i="36"/>
  <c r="Z75" i="36"/>
  <c r="X34" i="35"/>
  <c r="Y21" i="35"/>
  <c r="Y22" i="35"/>
  <c r="Y23" i="35"/>
  <c r="Y25" i="35" s="1"/>
  <c r="Z21" i="35"/>
  <c r="Z22" i="35"/>
  <c r="Z23" i="35"/>
  <c r="Z25" i="35" s="1"/>
  <c r="W21" i="35"/>
  <c r="W22" i="35"/>
  <c r="W23" i="35"/>
  <c r="W25" i="35" s="1"/>
  <c r="X21" i="35"/>
  <c r="X22" i="35"/>
  <c r="X23" i="35"/>
  <c r="X25" i="35" s="1"/>
  <c r="V21" i="35"/>
  <c r="V22" i="35"/>
  <c r="V23" i="35"/>
  <c r="V25" i="35" s="1"/>
  <c r="AA21" i="35"/>
  <c r="AA23" i="35"/>
  <c r="AA25" i="35" s="1"/>
  <c r="AA22" i="35"/>
  <c r="Y78" i="43"/>
  <c r="Z78" i="43"/>
  <c r="D81" i="36"/>
  <c r="E81" i="36"/>
  <c r="F81" i="36"/>
  <c r="G81" i="36"/>
  <c r="H81" i="36"/>
  <c r="I81" i="36"/>
  <c r="J81" i="36"/>
  <c r="Y81" i="36" s="1"/>
  <c r="K81" i="36"/>
  <c r="L81" i="36"/>
  <c r="M81" i="36"/>
  <c r="Z81" i="36" s="1"/>
  <c r="N81" i="36"/>
  <c r="O81" i="36"/>
  <c r="P81" i="36"/>
  <c r="Q81" i="36"/>
  <c r="R81" i="36"/>
  <c r="S81" i="36"/>
  <c r="T81" i="36"/>
  <c r="U81" i="36"/>
  <c r="V81" i="36"/>
  <c r="F84" i="36"/>
  <c r="E84" i="36"/>
  <c r="G84" i="36"/>
  <c r="H84" i="36"/>
  <c r="I84" i="36"/>
  <c r="D84" i="36"/>
  <c r="V78" i="36"/>
  <c r="U78" i="36"/>
  <c r="T78" i="36"/>
  <c r="S78" i="36"/>
  <c r="R78" i="36"/>
  <c r="Q78" i="36"/>
  <c r="W78" i="36" s="1"/>
  <c r="P78" i="36"/>
  <c r="O78" i="36"/>
  <c r="N78" i="36"/>
  <c r="M78" i="36"/>
  <c r="L78" i="36"/>
  <c r="K78" i="36"/>
  <c r="J78" i="36"/>
  <c r="I78" i="36"/>
  <c r="H78" i="36"/>
  <c r="G78" i="36"/>
  <c r="F78" i="36"/>
  <c r="E78" i="36"/>
  <c r="D78" i="36"/>
  <c r="X78" i="36" s="1"/>
  <c r="V37" i="40"/>
  <c r="U37" i="40"/>
  <c r="T37" i="40"/>
  <c r="S37" i="40"/>
  <c r="R37" i="40"/>
  <c r="Q37" i="40"/>
  <c r="W37" i="40" s="1"/>
  <c r="P37" i="40"/>
  <c r="O37" i="40"/>
  <c r="N37" i="40"/>
  <c r="M37" i="40"/>
  <c r="L37" i="40"/>
  <c r="K37" i="40"/>
  <c r="J37" i="40"/>
  <c r="I37" i="40"/>
  <c r="H37" i="40"/>
  <c r="G37" i="40"/>
  <c r="F37" i="40"/>
  <c r="E37" i="40"/>
  <c r="D37" i="40"/>
  <c r="X37" i="40" s="1"/>
  <c r="V34" i="40"/>
  <c r="U34" i="40"/>
  <c r="T34" i="40"/>
  <c r="S34" i="40"/>
  <c r="R34" i="40"/>
  <c r="Q34" i="40"/>
  <c r="W34" i="40" s="1"/>
  <c r="P34" i="40"/>
  <c r="O34" i="40"/>
  <c r="N34" i="40"/>
  <c r="M34" i="40"/>
  <c r="L34" i="40"/>
  <c r="K34" i="40"/>
  <c r="J34" i="40"/>
  <c r="I34" i="40"/>
  <c r="H34" i="40"/>
  <c r="G34" i="40"/>
  <c r="F34" i="40"/>
  <c r="E34" i="40"/>
  <c r="D34" i="40"/>
  <c r="X34" i="40" s="1"/>
  <c r="D40" i="40"/>
  <c r="X21" i="40" s="1"/>
  <c r="F40" i="40"/>
  <c r="Z21" i="40" s="1"/>
  <c r="H40" i="40"/>
  <c r="G40" i="40"/>
  <c r="W21" i="40" s="1"/>
  <c r="E40" i="40"/>
  <c r="Y21" i="40" s="1"/>
  <c r="I40" i="40"/>
  <c r="V21" i="40" s="1"/>
  <c r="V81" i="35"/>
  <c r="U81" i="35"/>
  <c r="T81" i="35"/>
  <c r="S81" i="35"/>
  <c r="R81" i="35"/>
  <c r="Q81" i="35"/>
  <c r="W81" i="35" s="1"/>
  <c r="P81" i="35"/>
  <c r="O81" i="35"/>
  <c r="N81" i="35"/>
  <c r="M81" i="35"/>
  <c r="L81" i="35"/>
  <c r="K81" i="35"/>
  <c r="J81" i="35"/>
  <c r="I81" i="35"/>
  <c r="H81" i="35"/>
  <c r="G81" i="35"/>
  <c r="F81" i="35"/>
  <c r="E81" i="35"/>
  <c r="D81" i="35"/>
  <c r="X81" i="35" s="1"/>
  <c r="D84" i="35"/>
  <c r="G84" i="35"/>
  <c r="F84" i="35"/>
  <c r="I84" i="35"/>
  <c r="H84" i="35"/>
  <c r="E84" i="35"/>
  <c r="V78" i="35"/>
  <c r="U78" i="35"/>
  <c r="T78" i="35"/>
  <c r="S78" i="35"/>
  <c r="R78" i="35"/>
  <c r="Q78" i="35"/>
  <c r="W78" i="35" s="1"/>
  <c r="P78" i="35"/>
  <c r="O78" i="35"/>
  <c r="N78" i="35"/>
  <c r="M78" i="35"/>
  <c r="L78" i="35"/>
  <c r="K78" i="35"/>
  <c r="J78" i="35"/>
  <c r="I78" i="35"/>
  <c r="H78" i="35"/>
  <c r="G78" i="35"/>
  <c r="F78" i="35"/>
  <c r="E78" i="35"/>
  <c r="D78" i="35"/>
  <c r="X78" i="35" s="1"/>
  <c r="M81" i="38"/>
  <c r="V81" i="38"/>
  <c r="U81" i="38"/>
  <c r="T81" i="38"/>
  <c r="S81" i="38"/>
  <c r="R81" i="38"/>
  <c r="P81" i="38"/>
  <c r="O81" i="38"/>
  <c r="N81" i="38"/>
  <c r="L81" i="38"/>
  <c r="Z81" i="38" s="1"/>
  <c r="K81" i="38"/>
  <c r="I81" i="38"/>
  <c r="H81" i="38"/>
  <c r="G81" i="38"/>
  <c r="F81" i="38"/>
  <c r="E81" i="38"/>
  <c r="D81" i="38"/>
  <c r="X81" i="38" s="1"/>
  <c r="Q81" i="38"/>
  <c r="W81" i="38" s="1"/>
  <c r="J81" i="38"/>
  <c r="Y81" i="38" s="1"/>
  <c r="D84" i="38"/>
  <c r="E84" i="38"/>
  <c r="I84" i="38"/>
  <c r="F84" i="38"/>
  <c r="G84" i="38"/>
  <c r="H84" i="38"/>
  <c r="D78" i="38"/>
  <c r="V78" i="38"/>
  <c r="U78" i="38"/>
  <c r="T78" i="38"/>
  <c r="S78" i="38"/>
  <c r="R78" i="38"/>
  <c r="P78" i="38"/>
  <c r="O78" i="38"/>
  <c r="N78" i="38"/>
  <c r="L78" i="38"/>
  <c r="K78" i="38"/>
  <c r="I78" i="38"/>
  <c r="H78" i="38"/>
  <c r="G78" i="38"/>
  <c r="F78" i="38"/>
  <c r="E78" i="38"/>
  <c r="Q78" i="38"/>
  <c r="W78" i="38" s="1"/>
  <c r="M78" i="38"/>
  <c r="Z78" i="38" s="1"/>
  <c r="J78" i="38"/>
  <c r="Y78" i="38" s="1"/>
  <c r="M37" i="44"/>
  <c r="V37" i="44"/>
  <c r="U37" i="44"/>
  <c r="T37" i="44"/>
  <c r="S37" i="44"/>
  <c r="R37" i="44"/>
  <c r="P37" i="44"/>
  <c r="O37" i="44"/>
  <c r="N37" i="44"/>
  <c r="L37" i="44"/>
  <c r="Z37" i="44" s="1"/>
  <c r="K37" i="44"/>
  <c r="I37" i="44"/>
  <c r="H37" i="44"/>
  <c r="G37" i="44"/>
  <c r="F37" i="44"/>
  <c r="E37" i="44"/>
  <c r="D37" i="44"/>
  <c r="X37" i="44" s="1"/>
  <c r="Q37" i="44"/>
  <c r="W37" i="44" s="1"/>
  <c r="J37" i="44"/>
  <c r="Y37" i="44" s="1"/>
  <c r="D40" i="44"/>
  <c r="F40" i="44"/>
  <c r="Z21" i="44" s="1"/>
  <c r="G40" i="44"/>
  <c r="W21" i="44" s="1"/>
  <c r="H40" i="44"/>
  <c r="AA21" i="44" s="1"/>
  <c r="E40" i="44"/>
  <c r="Y21" i="44" s="1"/>
  <c r="I40" i="44"/>
  <c r="V21" i="44" s="1"/>
  <c r="Y34" i="44"/>
  <c r="X56" i="44"/>
  <c r="W56" i="44"/>
  <c r="Y56" i="44"/>
  <c r="Z56" i="44"/>
  <c r="X81" i="39"/>
  <c r="AA67" i="44"/>
  <c r="AA66" i="44"/>
  <c r="AA64" i="44" s="1"/>
  <c r="AA68" i="44"/>
  <c r="W67" i="44"/>
  <c r="W66" i="44"/>
  <c r="W64" i="44" s="1"/>
  <c r="W68" i="44"/>
  <c r="V67" i="44"/>
  <c r="V66" i="44"/>
  <c r="V64" i="44" s="1"/>
  <c r="V68" i="44"/>
  <c r="Y67" i="44"/>
  <c r="Y66" i="44"/>
  <c r="Y64" i="44" s="1"/>
  <c r="Y68" i="44"/>
  <c r="Z67" i="44"/>
  <c r="Z66" i="44"/>
  <c r="Z64" i="44" s="1"/>
  <c r="Z68" i="44"/>
  <c r="X67" i="44"/>
  <c r="X66" i="44"/>
  <c r="X64" i="44" s="1"/>
  <c r="X68" i="44"/>
  <c r="AA66" i="39"/>
  <c r="AA67" i="39"/>
  <c r="AA69" i="39" s="1"/>
  <c r="AA65" i="39"/>
  <c r="AA64" i="39" s="1"/>
  <c r="Z66" i="39"/>
  <c r="Z67" i="39"/>
  <c r="Z69" i="39" s="1"/>
  <c r="Z65" i="39"/>
  <c r="Z64" i="39" s="1"/>
  <c r="Y66" i="39"/>
  <c r="Y67" i="39"/>
  <c r="Y69" i="39" s="1"/>
  <c r="Y65" i="39"/>
  <c r="Y64" i="39" s="1"/>
  <c r="V66" i="39"/>
  <c r="V67" i="39"/>
  <c r="V69" i="39" s="1"/>
  <c r="V65" i="39"/>
  <c r="V64" i="39" s="1"/>
  <c r="W66" i="39"/>
  <c r="W65" i="39"/>
  <c r="W64" i="39" s="1"/>
  <c r="W67" i="39"/>
  <c r="W69" i="39" s="1"/>
  <c r="W53" i="44"/>
  <c r="Y53" i="44"/>
  <c r="Z53" i="44"/>
  <c r="X53" i="44"/>
  <c r="X78" i="39"/>
  <c r="X12" i="44"/>
  <c r="W12" i="44"/>
  <c r="Y12" i="44"/>
  <c r="Z12" i="44"/>
  <c r="X37" i="42"/>
  <c r="W37" i="42"/>
  <c r="Y37" i="42"/>
  <c r="W9" i="44"/>
  <c r="X9" i="44"/>
  <c r="Z9" i="44"/>
  <c r="Y9" i="44"/>
  <c r="X34" i="42"/>
  <c r="Z23" i="42"/>
  <c r="Z25" i="42" s="1"/>
  <c r="Z21" i="42"/>
  <c r="Z22" i="42"/>
  <c r="Y21" i="42"/>
  <c r="Y23" i="42"/>
  <c r="Y25" i="42" s="1"/>
  <c r="Y22" i="42"/>
  <c r="AA23" i="42"/>
  <c r="AA25" i="42" s="1"/>
  <c r="AA21" i="42"/>
  <c r="AA22" i="42"/>
  <c r="W21" i="42"/>
  <c r="W23" i="42"/>
  <c r="W25" i="42" s="1"/>
  <c r="W22" i="42"/>
  <c r="V21" i="42"/>
  <c r="V23" i="42"/>
  <c r="V25" i="42" s="1"/>
  <c r="V22" i="42"/>
  <c r="X23" i="42"/>
  <c r="X25" i="42" s="1"/>
  <c r="X21" i="42"/>
  <c r="X22" i="42"/>
  <c r="V24" i="44"/>
  <c r="V23" i="44"/>
  <c r="V25" i="44" s="1"/>
  <c r="V22" i="44"/>
  <c r="V20" i="44" s="1"/>
  <c r="Y24" i="44"/>
  <c r="Y23" i="44"/>
  <c r="Y25" i="44" s="1"/>
  <c r="Y22" i="44"/>
  <c r="Y20" i="44" s="1"/>
  <c r="AA24" i="44"/>
  <c r="AA23" i="44"/>
  <c r="AA25" i="44" s="1"/>
  <c r="AA22" i="44"/>
  <c r="AA20" i="44" s="1"/>
  <c r="W24" i="44"/>
  <c r="W22" i="44"/>
  <c r="W20" i="44" s="1"/>
  <c r="W23" i="44"/>
  <c r="W25" i="44" s="1"/>
  <c r="Z24" i="44"/>
  <c r="Z22" i="44"/>
  <c r="Z20" i="44" s="1"/>
  <c r="Z23" i="44"/>
  <c r="Z25" i="44" s="1"/>
  <c r="Y56" i="43"/>
  <c r="Z56" i="43"/>
  <c r="Z81" i="41"/>
  <c r="Y67" i="43"/>
  <c r="Y68" i="43"/>
  <c r="Y66" i="43"/>
  <c r="Y64" i="43" s="1"/>
  <c r="AA67" i="43"/>
  <c r="AA66" i="43"/>
  <c r="AA64" i="43" s="1"/>
  <c r="AA68" i="43"/>
  <c r="W67" i="43"/>
  <c r="W68" i="43"/>
  <c r="W66" i="43"/>
  <c r="W64" i="43" s="1"/>
  <c r="V67" i="43"/>
  <c r="V68" i="43"/>
  <c r="V66" i="43"/>
  <c r="V64" i="43" s="1"/>
  <c r="Z67" i="43"/>
  <c r="Z68" i="43"/>
  <c r="Z66" i="43"/>
  <c r="Z64" i="43" s="1"/>
  <c r="X67" i="43"/>
  <c r="X68" i="43"/>
  <c r="X66" i="43"/>
  <c r="X64" i="43" s="1"/>
  <c r="W66" i="41"/>
  <c r="W67" i="41"/>
  <c r="W69" i="41" s="1"/>
  <c r="W65" i="41"/>
  <c r="W64" i="41" s="1"/>
  <c r="Z66" i="41"/>
  <c r="Z67" i="41"/>
  <c r="Z69" i="41" s="1"/>
  <c r="Z65" i="41"/>
  <c r="Z64" i="41" s="1"/>
  <c r="Y66" i="41"/>
  <c r="Y67" i="41"/>
  <c r="Y69" i="41" s="1"/>
  <c r="Y65" i="41"/>
  <c r="Y64" i="41" s="1"/>
  <c r="V66" i="41"/>
  <c r="V67" i="41"/>
  <c r="V69" i="41" s="1"/>
  <c r="V65" i="41"/>
  <c r="V64" i="41" s="1"/>
  <c r="X65" i="41"/>
  <c r="X66" i="41"/>
  <c r="X67" i="41"/>
  <c r="X69" i="41" s="1"/>
  <c r="Y53" i="43"/>
  <c r="Z53" i="43"/>
  <c r="X78" i="41"/>
  <c r="Y12" i="43"/>
  <c r="Z12" i="43"/>
  <c r="Y37" i="39"/>
  <c r="Z37" i="39"/>
  <c r="Y22" i="43"/>
  <c r="Y20" i="43" s="1"/>
  <c r="Y23" i="43"/>
  <c r="Y24" i="43"/>
  <c r="AA22" i="43"/>
  <c r="AA20" i="43" s="1"/>
  <c r="AA23" i="43"/>
  <c r="AA24" i="43"/>
  <c r="V23" i="43"/>
  <c r="V22" i="43"/>
  <c r="V20" i="43" s="1"/>
  <c r="V24" i="43"/>
  <c r="W22" i="43"/>
  <c r="W20" i="43" s="1"/>
  <c r="W23" i="43"/>
  <c r="W24" i="43"/>
  <c r="Z22" i="43"/>
  <c r="Z20" i="43" s="1"/>
  <c r="Z23" i="43"/>
  <c r="Z24" i="43"/>
  <c r="X22" i="43"/>
  <c r="X20" i="43" s="1"/>
  <c r="X23" i="43"/>
  <c r="X24" i="43"/>
  <c r="AA22" i="39"/>
  <c r="AA21" i="39"/>
  <c r="AA20" i="39" s="1"/>
  <c r="AA23" i="39"/>
  <c r="AA25" i="39" s="1"/>
  <c r="W22" i="39"/>
  <c r="W21" i="39"/>
  <c r="W20" i="39" s="1"/>
  <c r="W23" i="39"/>
  <c r="W25" i="39" s="1"/>
  <c r="Z22" i="39"/>
  <c r="Z21" i="39"/>
  <c r="Z20" i="39" s="1"/>
  <c r="Z23" i="39"/>
  <c r="Z25" i="39" s="1"/>
  <c r="V22" i="39"/>
  <c r="V21" i="39"/>
  <c r="V20" i="39" s="1"/>
  <c r="V23" i="39"/>
  <c r="V25" i="39" s="1"/>
  <c r="X22" i="39"/>
  <c r="X21" i="39"/>
  <c r="X20" i="39" s="1"/>
  <c r="X23" i="39"/>
  <c r="X25" i="39" s="1"/>
  <c r="Y34" i="39"/>
  <c r="Z34" i="39"/>
  <c r="Y9" i="43"/>
  <c r="Z9" i="43"/>
  <c r="X81" i="42"/>
  <c r="W81" i="42"/>
  <c r="Y81" i="42"/>
  <c r="Z81" i="42"/>
  <c r="X56" i="40"/>
  <c r="Y56" i="40"/>
  <c r="Z56" i="40"/>
  <c r="AA67" i="42"/>
  <c r="AA69" i="42" s="1"/>
  <c r="AA65" i="42"/>
  <c r="AA66" i="42"/>
  <c r="V67" i="42"/>
  <c r="V69" i="42" s="1"/>
  <c r="V65" i="42"/>
  <c r="V66" i="42"/>
  <c r="Y67" i="42"/>
  <c r="Y69" i="42" s="1"/>
  <c r="Y65" i="42"/>
  <c r="Y66" i="42"/>
  <c r="Z67" i="42"/>
  <c r="Z69" i="42" s="1"/>
  <c r="Z65" i="42"/>
  <c r="Z66" i="42"/>
  <c r="W67" i="42"/>
  <c r="W69" i="42" s="1"/>
  <c r="W65" i="42"/>
  <c r="W66" i="42"/>
  <c r="X67" i="42"/>
  <c r="X69" i="42" s="1"/>
  <c r="X65" i="42"/>
  <c r="X66" i="42"/>
  <c r="Y67" i="40"/>
  <c r="Y66" i="40"/>
  <c r="Y64" i="40" s="1"/>
  <c r="Y68" i="40"/>
  <c r="W67" i="40"/>
  <c r="W66" i="40"/>
  <c r="W64" i="40" s="1"/>
  <c r="W68" i="40"/>
  <c r="AA67" i="40"/>
  <c r="AA66" i="40"/>
  <c r="AA64" i="40" s="1"/>
  <c r="AA68" i="40"/>
  <c r="V67" i="40"/>
  <c r="V66" i="40"/>
  <c r="V64" i="40" s="1"/>
  <c r="V68" i="40"/>
  <c r="X67" i="40"/>
  <c r="X66" i="40"/>
  <c r="X64" i="40" s="1"/>
  <c r="X68" i="40"/>
  <c r="W53" i="40"/>
  <c r="Z53" i="40"/>
  <c r="Y53" i="40"/>
  <c r="X53" i="40"/>
  <c r="X78" i="42"/>
  <c r="Y78" i="42"/>
  <c r="Z78" i="42"/>
  <c r="Z37" i="37"/>
  <c r="X37" i="37"/>
  <c r="W37" i="37"/>
  <c r="Y37" i="37"/>
  <c r="X12" i="40"/>
  <c r="Y12" i="40"/>
  <c r="Z12" i="40"/>
  <c r="X23" i="37"/>
  <c r="X25" i="37" s="1"/>
  <c r="X21" i="37"/>
  <c r="X22" i="37"/>
  <c r="Y21" i="37"/>
  <c r="Y23" i="37"/>
  <c r="Y25" i="37" s="1"/>
  <c r="Y22" i="37"/>
  <c r="W21" i="37"/>
  <c r="W23" i="37"/>
  <c r="W25" i="37" s="1"/>
  <c r="W22" i="37"/>
  <c r="Z23" i="37"/>
  <c r="Z25" i="37" s="1"/>
  <c r="Z21" i="37"/>
  <c r="Z22" i="37"/>
  <c r="V21" i="37"/>
  <c r="V23" i="37"/>
  <c r="V25" i="37" s="1"/>
  <c r="V22" i="37"/>
  <c r="AA21" i="37"/>
  <c r="AA23" i="37"/>
  <c r="AA25" i="37" s="1"/>
  <c r="AA22" i="37"/>
  <c r="Y22" i="40"/>
  <c r="Y20" i="40" s="1"/>
  <c r="Y23" i="40"/>
  <c r="Y24" i="40"/>
  <c r="V22" i="40"/>
  <c r="V20" i="40" s="1"/>
  <c r="V23" i="40"/>
  <c r="V24" i="40"/>
  <c r="Z22" i="40"/>
  <c r="Z20" i="40" s="1"/>
  <c r="Z23" i="40"/>
  <c r="Z24" i="40"/>
  <c r="W22" i="40"/>
  <c r="W20" i="40" s="1"/>
  <c r="W23" i="40"/>
  <c r="W24" i="40"/>
  <c r="X22" i="40"/>
  <c r="X20" i="40" s="1"/>
  <c r="X23" i="40"/>
  <c r="X24" i="40"/>
  <c r="H34" i="37"/>
  <c r="O34" i="37"/>
  <c r="P34" i="37"/>
  <c r="R34" i="37"/>
  <c r="S34" i="37"/>
  <c r="F34" i="37"/>
  <c r="G34" i="37"/>
  <c r="K34" i="37"/>
  <c r="L34" i="37"/>
  <c r="N34" i="37"/>
  <c r="T34" i="37"/>
  <c r="Q34" i="37"/>
  <c r="V34" i="37"/>
  <c r="U34" i="37"/>
  <c r="I34" i="37"/>
  <c r="E34" i="37"/>
  <c r="J34" i="37"/>
  <c r="M34" i="37"/>
  <c r="D34" i="37"/>
  <c r="Z9" i="40"/>
  <c r="X9" i="40"/>
  <c r="Y9" i="40"/>
  <c r="W9" i="40"/>
  <c r="Q10" i="40"/>
  <c r="V10" i="40"/>
  <c r="J10" i="40"/>
  <c r="I10" i="40"/>
  <c r="M10" i="40"/>
  <c r="L10" i="40"/>
  <c r="D10" i="40"/>
  <c r="E10" i="40"/>
  <c r="F10" i="40"/>
  <c r="G10" i="40"/>
  <c r="H10" i="40"/>
  <c r="K10" i="40"/>
  <c r="N10" i="40"/>
  <c r="P10" i="40"/>
  <c r="O10" i="40"/>
  <c r="R10" i="40"/>
  <c r="S10" i="40"/>
  <c r="T10" i="40"/>
  <c r="U10" i="40"/>
  <c r="Y34" i="43" l="1"/>
  <c r="Z34" i="43"/>
  <c r="W37" i="43"/>
  <c r="X37" i="43"/>
  <c r="Y75" i="44"/>
  <c r="Z75" i="44"/>
  <c r="X31" i="37"/>
  <c r="Z31" i="37"/>
  <c r="Y31" i="37"/>
  <c r="Y31" i="36"/>
  <c r="Z31" i="36"/>
  <c r="W81" i="44"/>
  <c r="X81" i="44"/>
  <c r="X56" i="35"/>
  <c r="W56" i="35"/>
  <c r="Y56" i="35"/>
  <c r="Z56" i="35"/>
  <c r="W37" i="36"/>
  <c r="X37" i="36"/>
  <c r="Y75" i="37"/>
  <c r="Z75" i="37"/>
  <c r="Y31" i="41"/>
  <c r="Z31" i="41"/>
  <c r="X64" i="37"/>
  <c r="V64" i="37"/>
  <c r="W64" i="37"/>
  <c r="Z64" i="37"/>
  <c r="Y64" i="37"/>
  <c r="AA64" i="37"/>
  <c r="X20" i="41"/>
  <c r="Y20" i="41"/>
  <c r="V20" i="41"/>
  <c r="AA20" i="41"/>
  <c r="Z20" i="41"/>
  <c r="W20" i="41"/>
  <c r="Z75" i="41"/>
  <c r="X34" i="36"/>
  <c r="Y34" i="36"/>
  <c r="Z34" i="36"/>
  <c r="X22" i="36"/>
  <c r="X21" i="36"/>
  <c r="X20" i="36" s="1"/>
  <c r="X23" i="36"/>
  <c r="X25" i="36" s="1"/>
  <c r="AA22" i="36"/>
  <c r="AA21" i="36"/>
  <c r="AA20" i="36" s="1"/>
  <c r="AA23" i="36"/>
  <c r="AA25" i="36" s="1"/>
  <c r="W22" i="36"/>
  <c r="W21" i="36"/>
  <c r="W20" i="36" s="1"/>
  <c r="W23" i="36"/>
  <c r="W25" i="36" s="1"/>
  <c r="Y22" i="36"/>
  <c r="Y21" i="36"/>
  <c r="Y20" i="36" s="1"/>
  <c r="Y23" i="36"/>
  <c r="Y25" i="36" s="1"/>
  <c r="Z22" i="36"/>
  <c r="Z21" i="36"/>
  <c r="Z20" i="36" s="1"/>
  <c r="Z23" i="36"/>
  <c r="Z25" i="36" s="1"/>
  <c r="V22" i="36"/>
  <c r="V21" i="36"/>
  <c r="V20" i="36" s="1"/>
  <c r="V23" i="36"/>
  <c r="V25" i="36" s="1"/>
  <c r="X21" i="44"/>
  <c r="X23" i="44"/>
  <c r="X25" i="44" s="1"/>
  <c r="X22" i="44"/>
  <c r="X20" i="44" s="1"/>
  <c r="X78" i="38"/>
  <c r="AA66" i="38"/>
  <c r="AA65" i="38"/>
  <c r="AA64" i="38" s="1"/>
  <c r="AA67" i="38"/>
  <c r="AA69" i="38" s="1"/>
  <c r="W66" i="38"/>
  <c r="W65" i="38"/>
  <c r="W64" i="38" s="1"/>
  <c r="W67" i="38"/>
  <c r="W69" i="38" s="1"/>
  <c r="Z66" i="38"/>
  <c r="Z67" i="38"/>
  <c r="Z69" i="38" s="1"/>
  <c r="Z65" i="38"/>
  <c r="Z64" i="38" s="1"/>
  <c r="V66" i="38"/>
  <c r="V65" i="38"/>
  <c r="V64" i="38" s="1"/>
  <c r="V67" i="38"/>
  <c r="V69" i="38" s="1"/>
  <c r="Y66" i="38"/>
  <c r="Y67" i="38"/>
  <c r="Y69" i="38" s="1"/>
  <c r="Y65" i="38"/>
  <c r="Y64" i="38" s="1"/>
  <c r="X67" i="38"/>
  <c r="X69" i="38" s="1"/>
  <c r="X66" i="38"/>
  <c r="X65" i="38"/>
  <c r="X64" i="38" s="1"/>
  <c r="Y78" i="35"/>
  <c r="Z78" i="35"/>
  <c r="Y65" i="35"/>
  <c r="Y66" i="35"/>
  <c r="Y64" i="35" s="1"/>
  <c r="Y67" i="35"/>
  <c r="Y69" i="35" s="1"/>
  <c r="AA65" i="35"/>
  <c r="AA67" i="35"/>
  <c r="AA69" i="35" s="1"/>
  <c r="AA66" i="35"/>
  <c r="AA64" i="35" s="1"/>
  <c r="V65" i="35"/>
  <c r="V67" i="35"/>
  <c r="V69" i="35" s="1"/>
  <c r="V66" i="35"/>
  <c r="V64" i="35" s="1"/>
  <c r="Z65" i="35"/>
  <c r="Z67" i="35"/>
  <c r="Z69" i="35" s="1"/>
  <c r="Z66" i="35"/>
  <c r="Z64" i="35" s="1"/>
  <c r="W65" i="35"/>
  <c r="W67" i="35"/>
  <c r="W69" i="35" s="1"/>
  <c r="W66" i="35"/>
  <c r="W64" i="35" s="1"/>
  <c r="X65" i="35"/>
  <c r="X66" i="35"/>
  <c r="X64" i="35" s="1"/>
  <c r="X67" i="35"/>
  <c r="X69" i="35" s="1"/>
  <c r="Y81" i="35"/>
  <c r="Z81" i="35"/>
  <c r="AA21" i="40"/>
  <c r="AA22" i="40"/>
  <c r="AA20" i="40" s="1"/>
  <c r="AA23" i="40"/>
  <c r="AA25" i="40" s="1"/>
  <c r="Y34" i="40"/>
  <c r="Z34" i="40"/>
  <c r="Y37" i="40"/>
  <c r="Z37" i="40"/>
  <c r="Y78" i="36"/>
  <c r="Z78" i="36"/>
  <c r="X66" i="36"/>
  <c r="X67" i="36"/>
  <c r="X69" i="36" s="1"/>
  <c r="X65" i="36"/>
  <c r="X64" i="36" s="1"/>
  <c r="V66" i="36"/>
  <c r="V67" i="36"/>
  <c r="V69" i="36" s="1"/>
  <c r="V65" i="36"/>
  <c r="V64" i="36" s="1"/>
  <c r="AA66" i="36"/>
  <c r="AA67" i="36"/>
  <c r="AA69" i="36" s="1"/>
  <c r="AA65" i="36"/>
  <c r="AA64" i="36" s="1"/>
  <c r="W66" i="36"/>
  <c r="W67" i="36"/>
  <c r="W69" i="36" s="1"/>
  <c r="W65" i="36"/>
  <c r="W64" i="36" s="1"/>
  <c r="Y66" i="36"/>
  <c r="Y67" i="36"/>
  <c r="Y69" i="36" s="1"/>
  <c r="Y65" i="36"/>
  <c r="Y64" i="36" s="1"/>
  <c r="Z66" i="36"/>
  <c r="Z67" i="36"/>
  <c r="Z69" i="36" s="1"/>
  <c r="Z65" i="36"/>
  <c r="Z64" i="36" s="1"/>
  <c r="W81" i="36"/>
  <c r="X81" i="36"/>
  <c r="AA20" i="35"/>
  <c r="V20" i="35"/>
  <c r="X20" i="35"/>
  <c r="W20" i="35"/>
  <c r="Z20" i="35"/>
  <c r="Y20" i="35"/>
  <c r="AA20" i="38"/>
  <c r="Z20" i="38"/>
  <c r="W20" i="38"/>
  <c r="Y20" i="38"/>
  <c r="V20" i="38"/>
  <c r="X20" i="38"/>
  <c r="X10" i="40"/>
  <c r="Z10" i="40"/>
  <c r="Y10" i="40"/>
  <c r="W10" i="40"/>
  <c r="X34" i="37"/>
  <c r="Z34" i="37"/>
  <c r="Y34" i="37"/>
  <c r="W34" i="37"/>
  <c r="X25" i="40"/>
  <c r="W25" i="40"/>
  <c r="Z25" i="40"/>
  <c r="V25" i="40"/>
  <c r="Y25" i="40"/>
  <c r="AA20" i="37"/>
  <c r="V20" i="37"/>
  <c r="Z20" i="37"/>
  <c r="W20" i="37"/>
  <c r="Y20" i="37"/>
  <c r="X20" i="37"/>
  <c r="X69" i="40"/>
  <c r="V69" i="40"/>
  <c r="AA69" i="40"/>
  <c r="W69" i="40"/>
  <c r="Y69" i="40"/>
  <c r="X64" i="42"/>
  <c r="W64" i="42"/>
  <c r="Z64" i="42"/>
  <c r="Y64" i="42"/>
  <c r="V64" i="42"/>
  <c r="AA64" i="42"/>
  <c r="X25" i="43"/>
  <c r="Z25" i="43"/>
  <c r="W25" i="43"/>
  <c r="V25" i="43"/>
  <c r="AA25" i="43"/>
  <c r="Y25" i="43"/>
  <c r="X64" i="41"/>
  <c r="X69" i="43"/>
  <c r="Z69" i="43"/>
  <c r="V69" i="43"/>
  <c r="W69" i="43"/>
  <c r="AA69" i="43"/>
  <c r="Y69" i="43"/>
  <c r="X20" i="42"/>
  <c r="V20" i="42"/>
  <c r="W20" i="42"/>
  <c r="AA20" i="42"/>
  <c r="Y20" i="42"/>
  <c r="Z20" i="42"/>
  <c r="X69" i="44"/>
  <c r="Z69" i="44"/>
  <c r="Y69" i="44"/>
  <c r="V69" i="44"/>
  <c r="W69" i="44"/>
  <c r="AA69" i="44"/>
  <c r="C55" i="40" a="1"/>
  <c r="C55" i="40"/>
  <c r="I55" i="40"/>
  <c r="L55" i="40"/>
  <c r="V55" i="40"/>
  <c r="Q55" i="40"/>
  <c r="W55" i="40"/>
  <c r="F55" i="40"/>
  <c r="G55" i="40"/>
  <c r="H55" i="40"/>
  <c r="K55" i="40"/>
  <c r="N55" i="40"/>
  <c r="P55" i="40"/>
  <c r="O55" i="40"/>
  <c r="R55" i="40"/>
  <c r="S55" i="40"/>
  <c r="T55" i="40"/>
  <c r="U55" i="40"/>
  <c r="J55" i="40"/>
  <c r="Y55" i="40"/>
  <c r="M55" i="40"/>
  <c r="Z55" i="40"/>
  <c r="D55" i="40"/>
  <c r="E55" i="40"/>
  <c r="X55" i="40"/>
  <c r="C54" i="40" a="1"/>
  <c r="C54" i="40"/>
  <c r="E54" i="40"/>
  <c r="I54" i="40"/>
  <c r="L54" i="40"/>
  <c r="V54" i="40"/>
  <c r="Q54" i="40"/>
  <c r="W54" i="40"/>
  <c r="F54" i="40"/>
  <c r="G54" i="40"/>
  <c r="H54" i="40"/>
  <c r="K54" i="40"/>
  <c r="N54" i="40"/>
  <c r="P54" i="40"/>
  <c r="O54" i="40"/>
  <c r="R54" i="40"/>
  <c r="S54" i="40"/>
  <c r="T54" i="40"/>
  <c r="U54" i="40"/>
  <c r="D54" i="40"/>
  <c r="X54" i="40"/>
  <c r="M54" i="40"/>
  <c r="Z54" i="40"/>
  <c r="J54" i="40"/>
  <c r="Y54" i="40"/>
  <c r="C11" i="40" a="1"/>
  <c r="C11" i="40"/>
  <c r="T11" i="40"/>
  <c r="S11" i="40"/>
  <c r="R11" i="40"/>
  <c r="O11" i="40"/>
  <c r="P11" i="40"/>
  <c r="N11" i="40"/>
  <c r="K11" i="40"/>
  <c r="H11" i="40"/>
  <c r="G11" i="40"/>
  <c r="F11" i="40"/>
  <c r="V11" i="40"/>
  <c r="Q11" i="40"/>
  <c r="W11" i="40"/>
  <c r="L11" i="40"/>
  <c r="M11" i="40"/>
  <c r="Z11" i="40"/>
  <c r="I11" i="40"/>
  <c r="J11" i="40"/>
  <c r="Y11" i="40"/>
  <c r="E11" i="40"/>
  <c r="D11" i="40"/>
  <c r="X11" i="40"/>
  <c r="U11" i="40"/>
  <c r="C52" i="40" a="1"/>
  <c r="C52" i="40"/>
  <c r="J52" i="40"/>
  <c r="I52" i="40"/>
  <c r="Y52" i="40"/>
  <c r="M52" i="40"/>
  <c r="L52" i="40"/>
  <c r="Z52" i="40"/>
  <c r="D52" i="40"/>
  <c r="E52" i="40"/>
  <c r="X52" i="40"/>
  <c r="V52" i="40"/>
  <c r="Q52" i="40"/>
  <c r="W52" i="40"/>
  <c r="F52" i="40"/>
  <c r="G52" i="40"/>
  <c r="H52" i="40"/>
  <c r="K52" i="40"/>
  <c r="N52" i="40"/>
  <c r="P52" i="40"/>
  <c r="O52" i="40"/>
  <c r="R52" i="40"/>
  <c r="S52" i="40"/>
  <c r="T52" i="40"/>
  <c r="U52" i="40"/>
  <c r="C51" i="40" a="1"/>
  <c r="C51" i="40"/>
  <c r="M51" i="40"/>
  <c r="L51" i="40"/>
  <c r="Z51" i="40"/>
  <c r="J51" i="40"/>
  <c r="I51" i="40"/>
  <c r="Y51" i="40"/>
  <c r="D51" i="40"/>
  <c r="E51" i="40"/>
  <c r="X51" i="40"/>
  <c r="V51" i="40"/>
  <c r="Q51" i="40"/>
  <c r="W51" i="40"/>
  <c r="F51" i="40"/>
  <c r="G51" i="40"/>
  <c r="H51" i="40"/>
  <c r="K51" i="40"/>
  <c r="N51" i="40"/>
  <c r="P51" i="40"/>
  <c r="O51" i="40"/>
  <c r="R51" i="40"/>
  <c r="S51" i="40"/>
  <c r="T51" i="40"/>
  <c r="U51" i="40"/>
  <c r="C49" i="40" a="1"/>
  <c r="C49" i="40"/>
  <c r="M49" i="40"/>
  <c r="L49" i="40"/>
  <c r="Z49" i="40"/>
  <c r="M57" i="40"/>
  <c r="L57" i="40"/>
  <c r="Z57" i="40"/>
  <c r="M65" i="40"/>
  <c r="K65" i="40"/>
  <c r="J49" i="40"/>
  <c r="I49" i="40"/>
  <c r="Y49" i="40"/>
  <c r="J57" i="40"/>
  <c r="I57" i="40"/>
  <c r="Y57" i="40"/>
  <c r="J65" i="40"/>
  <c r="H65" i="40"/>
  <c r="D49" i="40"/>
  <c r="E49" i="40"/>
  <c r="X49" i="40"/>
  <c r="D57" i="40"/>
  <c r="E57" i="40"/>
  <c r="X57" i="40"/>
  <c r="D65" i="40"/>
  <c r="V49" i="40"/>
  <c r="V57" i="40"/>
  <c r="Q49" i="40"/>
  <c r="Q57" i="40"/>
  <c r="W49" i="40"/>
  <c r="W57" i="40"/>
  <c r="Q65" i="40"/>
  <c r="U49" i="40"/>
  <c r="U57" i="40"/>
  <c r="U65" i="40"/>
  <c r="U64" i="40"/>
  <c r="T49" i="40"/>
  <c r="T57" i="40"/>
  <c r="T65" i="40"/>
  <c r="S49" i="40"/>
  <c r="S57" i="40"/>
  <c r="R49" i="40"/>
  <c r="R57" i="40"/>
  <c r="O49" i="40"/>
  <c r="O57" i="40"/>
  <c r="P49" i="40"/>
  <c r="P57" i="40"/>
  <c r="N49" i="40"/>
  <c r="N57" i="40"/>
  <c r="L65" i="40"/>
  <c r="K49" i="40"/>
  <c r="K57" i="40"/>
  <c r="I65" i="40"/>
  <c r="H49" i="40"/>
  <c r="H57" i="40"/>
  <c r="G49" i="40"/>
  <c r="G57" i="40"/>
  <c r="F65" i="40"/>
  <c r="F49" i="40"/>
  <c r="F57" i="40"/>
  <c r="E65" i="40"/>
  <c r="N65" i="40"/>
  <c r="V13" i="40"/>
  <c r="I13" i="40"/>
  <c r="L13" i="40"/>
  <c r="N21" i="40"/>
  <c r="E13" i="40"/>
  <c r="F13" i="40"/>
  <c r="E21" i="40"/>
  <c r="G13" i="40"/>
  <c r="F21" i="40"/>
  <c r="H13" i="40"/>
  <c r="K13" i="40"/>
  <c r="I21" i="40"/>
  <c r="N13" i="40"/>
  <c r="L21" i="40"/>
  <c r="P13" i="40"/>
  <c r="O13" i="40"/>
  <c r="R13" i="40"/>
  <c r="S13" i="40"/>
  <c r="T13" i="40"/>
  <c r="U13" i="40"/>
  <c r="T21" i="40"/>
  <c r="U21" i="40"/>
  <c r="U20" i="40"/>
  <c r="D13" i="40"/>
  <c r="X13" i="40"/>
  <c r="D21" i="40"/>
  <c r="M13" i="40"/>
  <c r="K21" i="40"/>
  <c r="Z13" i="40"/>
  <c r="M21" i="40"/>
  <c r="J13" i="40"/>
  <c r="H21" i="40"/>
  <c r="Y13" i="40"/>
  <c r="J21" i="40"/>
  <c r="Q13" i="40"/>
  <c r="W13" i="40"/>
  <c r="Q21" i="40"/>
  <c r="C5" i="37" a="1"/>
  <c r="C5" i="37"/>
  <c r="H5" i="37"/>
  <c r="C7" i="37" a="1"/>
  <c r="C7" i="37"/>
  <c r="H7" i="37"/>
  <c r="C8" i="37" a="1"/>
  <c r="C8" i="37"/>
  <c r="H8" i="37"/>
  <c r="C10" i="37" a="1"/>
  <c r="C10" i="37"/>
  <c r="H10" i="37"/>
  <c r="C11" i="37" a="1"/>
  <c r="C11" i="37"/>
  <c r="H11" i="37"/>
  <c r="H13" i="37"/>
  <c r="O5" i="37"/>
  <c r="O7" i="37"/>
  <c r="O8" i="37"/>
  <c r="O10" i="37"/>
  <c r="O11" i="37"/>
  <c r="O13" i="37"/>
  <c r="P5" i="37"/>
  <c r="P7" i="37"/>
  <c r="P8" i="37"/>
  <c r="P10" i="37"/>
  <c r="P11" i="37"/>
  <c r="P13" i="37"/>
  <c r="R5" i="37"/>
  <c r="R7" i="37"/>
  <c r="R8" i="37"/>
  <c r="R10" i="37"/>
  <c r="R11" i="37"/>
  <c r="R13" i="37"/>
  <c r="S5" i="37"/>
  <c r="S7" i="37"/>
  <c r="S8" i="37"/>
  <c r="S10" i="37"/>
  <c r="S11" i="37"/>
  <c r="S13" i="37"/>
  <c r="F5" i="37"/>
  <c r="F7" i="37"/>
  <c r="F8" i="37"/>
  <c r="F10" i="37"/>
  <c r="F11" i="37"/>
  <c r="F13" i="37"/>
  <c r="G5" i="37"/>
  <c r="G7" i="37"/>
  <c r="G8" i="37"/>
  <c r="G10" i="37"/>
  <c r="G11" i="37"/>
  <c r="G13" i="37"/>
  <c r="K5" i="37"/>
  <c r="K7" i="37"/>
  <c r="K8" i="37"/>
  <c r="K10" i="37"/>
  <c r="K11" i="37"/>
  <c r="K13" i="37"/>
  <c r="L5" i="37"/>
  <c r="L7" i="37"/>
  <c r="L8" i="37"/>
  <c r="L10" i="37"/>
  <c r="L11" i="37"/>
  <c r="L13" i="37"/>
  <c r="N5" i="37"/>
  <c r="N7" i="37"/>
  <c r="N8" i="37"/>
  <c r="N10" i="37"/>
  <c r="N11" i="37"/>
  <c r="N13" i="37"/>
  <c r="T5" i="37"/>
  <c r="T7" i="37"/>
  <c r="T8" i="37"/>
  <c r="T10" i="37"/>
  <c r="T11" i="37"/>
  <c r="T13" i="37"/>
  <c r="U5" i="37"/>
  <c r="U7" i="37"/>
  <c r="U8" i="37"/>
  <c r="U10" i="37"/>
  <c r="U11" i="37"/>
  <c r="U13" i="37"/>
  <c r="Q5" i="37"/>
  <c r="V5" i="37"/>
  <c r="W5" i="37"/>
  <c r="Q7" i="37"/>
  <c r="V7" i="37"/>
  <c r="W7" i="37"/>
  <c r="Q8" i="37"/>
  <c r="V8" i="37"/>
  <c r="W8" i="37"/>
  <c r="Q10" i="37"/>
  <c r="V10" i="37"/>
  <c r="W10" i="37"/>
  <c r="Q11" i="37"/>
  <c r="V11" i="37"/>
  <c r="W11" i="37"/>
  <c r="W13" i="37"/>
  <c r="J5" i="37"/>
  <c r="J7" i="37"/>
  <c r="J8" i="37"/>
  <c r="J10" i="37"/>
  <c r="J11" i="37"/>
  <c r="J13" i="37"/>
  <c r="I5" i="37"/>
  <c r="I7" i="37"/>
  <c r="I8" i="37"/>
  <c r="I10" i="37"/>
  <c r="I11" i="37"/>
  <c r="I13" i="37"/>
  <c r="Y13" i="37"/>
  <c r="M5" i="37"/>
  <c r="M7" i="37"/>
  <c r="M8" i="37"/>
  <c r="M10" i="37"/>
  <c r="M11" i="37"/>
  <c r="M13" i="37"/>
  <c r="Z13" i="37"/>
  <c r="D5" i="37"/>
  <c r="D7" i="37"/>
  <c r="D8" i="37"/>
  <c r="D10" i="37"/>
  <c r="D11" i="37"/>
  <c r="D13" i="37"/>
  <c r="E5" i="37"/>
  <c r="E7" i="37"/>
  <c r="E8" i="37"/>
  <c r="E10" i="37"/>
  <c r="E11" i="37"/>
  <c r="E13" i="37"/>
  <c r="X13" i="37"/>
  <c r="D21" i="37"/>
  <c r="E21" i="37"/>
  <c r="F21" i="37"/>
  <c r="H21" i="37"/>
  <c r="I21" i="37"/>
  <c r="J21" i="37"/>
  <c r="K21" i="37"/>
  <c r="L21" i="37"/>
  <c r="M21" i="37"/>
  <c r="N21" i="37"/>
  <c r="Q21" i="37"/>
  <c r="T21" i="37"/>
  <c r="U21" i="37"/>
  <c r="U20" i="37"/>
  <c r="Z7" i="37"/>
  <c r="Y7" i="37"/>
  <c r="X7" i="37"/>
  <c r="Z8" i="37"/>
  <c r="Y8" i="37"/>
  <c r="X8" i="37"/>
  <c r="Z10" i="37"/>
  <c r="Y10" i="37"/>
  <c r="X10" i="37"/>
  <c r="Z11" i="37"/>
  <c r="Y11" i="37"/>
  <c r="X11" i="37"/>
  <c r="C51" i="37" a="1"/>
  <c r="C51" i="37"/>
  <c r="V51" i="37"/>
  <c r="M51" i="37"/>
  <c r="L51" i="37"/>
  <c r="Z51" i="37"/>
  <c r="J51" i="37"/>
  <c r="I51" i="37"/>
  <c r="Y51" i="37"/>
  <c r="D51" i="37"/>
  <c r="E51" i="37"/>
  <c r="X51" i="37"/>
  <c r="F51" i="37"/>
  <c r="G51" i="37"/>
  <c r="H51" i="37"/>
  <c r="K51" i="37"/>
  <c r="N51" i="37"/>
  <c r="O51" i="37"/>
  <c r="P51" i="37"/>
  <c r="Q51" i="37"/>
  <c r="W51" i="37"/>
  <c r="R51" i="37"/>
  <c r="S51" i="37"/>
  <c r="T51" i="37"/>
  <c r="U51" i="37"/>
  <c r="C52" i="37" a="1"/>
  <c r="C52" i="37"/>
  <c r="V52" i="37"/>
  <c r="M52" i="37"/>
  <c r="L52" i="37"/>
  <c r="Z52" i="37"/>
  <c r="J52" i="37"/>
  <c r="I52" i="37"/>
  <c r="Y52" i="37"/>
  <c r="D52" i="37"/>
  <c r="E52" i="37"/>
  <c r="X52" i="37"/>
  <c r="F52" i="37"/>
  <c r="G52" i="37"/>
  <c r="H52" i="37"/>
  <c r="K52" i="37"/>
  <c r="N52" i="37"/>
  <c r="O52" i="37"/>
  <c r="P52" i="37"/>
  <c r="Q52" i="37"/>
  <c r="W52" i="37"/>
  <c r="R52" i="37"/>
  <c r="S52" i="37"/>
  <c r="T52" i="37"/>
  <c r="U52" i="37"/>
  <c r="C54" i="37" a="1"/>
  <c r="C54" i="37"/>
  <c r="V54" i="37"/>
  <c r="M54" i="37"/>
  <c r="L54" i="37"/>
  <c r="Z54" i="37"/>
  <c r="J54" i="37"/>
  <c r="I54" i="37"/>
  <c r="Y54" i="37"/>
  <c r="D54" i="37"/>
  <c r="E54" i="37"/>
  <c r="X54" i="37"/>
  <c r="F54" i="37"/>
  <c r="G54" i="37"/>
  <c r="H54" i="37"/>
  <c r="K54" i="37"/>
  <c r="N54" i="37"/>
  <c r="O54" i="37"/>
  <c r="P54" i="37"/>
  <c r="Q54" i="37"/>
  <c r="W54" i="37"/>
  <c r="R54" i="37"/>
  <c r="S54" i="37"/>
  <c r="T54" i="37"/>
  <c r="U54" i="37"/>
  <c r="C55" i="37" a="1"/>
  <c r="C55" i="37"/>
  <c r="V55" i="37"/>
  <c r="M55" i="37"/>
  <c r="L55" i="37"/>
  <c r="Z55" i="37"/>
  <c r="J55" i="37"/>
  <c r="I55" i="37"/>
  <c r="Y55" i="37"/>
  <c r="D55" i="37"/>
  <c r="E55" i="37"/>
  <c r="X55" i="37"/>
  <c r="F55" i="37"/>
  <c r="G55" i="37"/>
  <c r="H55" i="37"/>
  <c r="K55" i="37"/>
  <c r="N55" i="37"/>
  <c r="O55" i="37"/>
  <c r="P55" i="37"/>
  <c r="Q55" i="37"/>
  <c r="W55" i="37"/>
  <c r="R55" i="37"/>
  <c r="S55" i="37"/>
  <c r="T55" i="37"/>
  <c r="U55" i="37"/>
  <c r="V13" i="37"/>
  <c r="Q13" i="37"/>
  <c r="Z5" i="37"/>
  <c r="Y5" i="37"/>
  <c r="C49" i="37" a="1"/>
  <c r="C49" i="37"/>
  <c r="D49" i="37"/>
  <c r="D57" i="37"/>
  <c r="E49" i="37"/>
  <c r="E57" i="37"/>
  <c r="X57" i="37"/>
  <c r="D65" i="37"/>
  <c r="F49" i="37"/>
  <c r="F57" i="37"/>
  <c r="E65" i="37"/>
  <c r="G49" i="37"/>
  <c r="G57" i="37"/>
  <c r="F65" i="37"/>
  <c r="H49" i="37"/>
  <c r="H57" i="37"/>
  <c r="J49" i="37"/>
  <c r="J57" i="37"/>
  <c r="H65" i="37"/>
  <c r="K49" i="37"/>
  <c r="K57" i="37"/>
  <c r="I65" i="37"/>
  <c r="I49" i="37"/>
  <c r="I57" i="37"/>
  <c r="Y57" i="37"/>
  <c r="J65" i="37"/>
  <c r="M49" i="37"/>
  <c r="M57" i="37"/>
  <c r="K65" i="37"/>
  <c r="N49" i="37"/>
  <c r="N57" i="37"/>
  <c r="L65" i="37"/>
  <c r="L49" i="37"/>
  <c r="L57" i="37"/>
  <c r="Z57" i="37"/>
  <c r="M65" i="37"/>
  <c r="N65" i="37"/>
  <c r="P49" i="37"/>
  <c r="P57" i="37"/>
  <c r="O49" i="37"/>
  <c r="O57" i="37"/>
  <c r="Q49" i="37"/>
  <c r="V49" i="37"/>
  <c r="W49" i="37"/>
  <c r="W57" i="37"/>
  <c r="Q65" i="37"/>
  <c r="R49" i="37"/>
  <c r="R57" i="37"/>
  <c r="S49" i="37"/>
  <c r="S57" i="37"/>
  <c r="T49" i="37"/>
  <c r="T57" i="37"/>
  <c r="T65" i="37"/>
  <c r="U49" i="37"/>
  <c r="U57" i="37"/>
  <c r="U65" i="37"/>
  <c r="U64" i="37"/>
  <c r="X5" i="37"/>
  <c r="C5" i="36" a="1"/>
  <c r="C5" i="36"/>
  <c r="D5" i="36"/>
  <c r="E5" i="36"/>
  <c r="X5" i="36"/>
  <c r="T5" i="36"/>
  <c r="S5" i="36"/>
  <c r="R5" i="36"/>
  <c r="P5" i="36"/>
  <c r="O5" i="36"/>
  <c r="N5" i="36"/>
  <c r="L5" i="36"/>
  <c r="K5" i="36"/>
  <c r="H5" i="36"/>
  <c r="G5" i="36"/>
  <c r="F5" i="36"/>
  <c r="V5" i="36"/>
  <c r="U5" i="36"/>
  <c r="Q5" i="36"/>
  <c r="W5" i="36"/>
  <c r="M5" i="36"/>
  <c r="Z5" i="36"/>
  <c r="J5" i="36"/>
  <c r="I5" i="36"/>
  <c r="Y5" i="36"/>
  <c r="X49" i="37"/>
  <c r="V57" i="37"/>
  <c r="Q57" i="37"/>
  <c r="Z49" i="37"/>
  <c r="Y49" i="37"/>
  <c r="C7" i="36" a="1"/>
  <c r="C7" i="36"/>
  <c r="E7" i="36"/>
  <c r="C8" i="36" a="1"/>
  <c r="C8" i="36"/>
  <c r="E8" i="36"/>
  <c r="C10" i="36" a="1"/>
  <c r="C10" i="36"/>
  <c r="E10" i="36"/>
  <c r="C11" i="36" a="1"/>
  <c r="C11" i="36"/>
  <c r="E11" i="36"/>
  <c r="E13" i="36"/>
  <c r="I7" i="36"/>
  <c r="I8" i="36"/>
  <c r="I10" i="36"/>
  <c r="I11" i="36"/>
  <c r="I13" i="36"/>
  <c r="J7" i="36"/>
  <c r="J8" i="36"/>
  <c r="J10" i="36"/>
  <c r="J11" i="36"/>
  <c r="J13" i="36"/>
  <c r="H21" i="36"/>
  <c r="Y13" i="36"/>
  <c r="J21" i="36"/>
  <c r="M7" i="36"/>
  <c r="M8" i="36"/>
  <c r="M10" i="36"/>
  <c r="M11" i="36"/>
  <c r="M13" i="36"/>
  <c r="K21" i="36"/>
  <c r="L7" i="36"/>
  <c r="L8" i="36"/>
  <c r="L10" i="36"/>
  <c r="L11" i="36"/>
  <c r="L13" i="36"/>
  <c r="Z13" i="36"/>
  <c r="M21" i="36"/>
  <c r="Q7" i="36"/>
  <c r="Q8" i="36"/>
  <c r="Q10" i="36"/>
  <c r="Q11" i="36"/>
  <c r="Q13" i="36"/>
  <c r="V7" i="36"/>
  <c r="W7" i="36"/>
  <c r="V8" i="36"/>
  <c r="W8" i="36"/>
  <c r="V10" i="36"/>
  <c r="W10" i="36"/>
  <c r="V11" i="36"/>
  <c r="W11" i="36"/>
  <c r="W13" i="36"/>
  <c r="Q21" i="36"/>
  <c r="U7" i="36"/>
  <c r="U8" i="36"/>
  <c r="U10" i="36"/>
  <c r="U11" i="36"/>
  <c r="U13" i="36"/>
  <c r="U21" i="36"/>
  <c r="U20" i="36"/>
  <c r="V13" i="36"/>
  <c r="F7" i="36"/>
  <c r="F8" i="36"/>
  <c r="F10" i="36"/>
  <c r="F11" i="36"/>
  <c r="F13" i="36"/>
  <c r="E21" i="36"/>
  <c r="G7" i="36"/>
  <c r="G8" i="36"/>
  <c r="G10" i="36"/>
  <c r="G11" i="36"/>
  <c r="G13" i="36"/>
  <c r="F21" i="36"/>
  <c r="H7" i="36"/>
  <c r="H8" i="36"/>
  <c r="H10" i="36"/>
  <c r="H11" i="36"/>
  <c r="H13" i="36"/>
  <c r="K7" i="36"/>
  <c r="K8" i="36"/>
  <c r="K10" i="36"/>
  <c r="K11" i="36"/>
  <c r="K13" i="36"/>
  <c r="I21" i="36"/>
  <c r="N21" i="36"/>
  <c r="N7" i="36"/>
  <c r="N8" i="36"/>
  <c r="N10" i="36"/>
  <c r="N11" i="36"/>
  <c r="N13" i="36"/>
  <c r="L21" i="36"/>
  <c r="O7" i="36"/>
  <c r="O8" i="36"/>
  <c r="O10" i="36"/>
  <c r="O11" i="36"/>
  <c r="O13" i="36"/>
  <c r="P7" i="36"/>
  <c r="P8" i="36"/>
  <c r="P10" i="36"/>
  <c r="P11" i="36"/>
  <c r="P13" i="36"/>
  <c r="R7" i="36"/>
  <c r="R8" i="36"/>
  <c r="R10" i="36"/>
  <c r="R11" i="36"/>
  <c r="R13" i="36"/>
  <c r="S7" i="36"/>
  <c r="S8" i="36"/>
  <c r="S10" i="36"/>
  <c r="S11" i="36"/>
  <c r="S13" i="36"/>
  <c r="T7" i="36"/>
  <c r="T8" i="36"/>
  <c r="T10" i="36"/>
  <c r="T11" i="36"/>
  <c r="T13" i="36"/>
  <c r="T21" i="36"/>
  <c r="D7" i="36"/>
  <c r="D8" i="36"/>
  <c r="D10" i="36"/>
  <c r="D11" i="36"/>
  <c r="D13" i="36"/>
  <c r="X13" i="36"/>
  <c r="D21" i="36"/>
  <c r="C49" i="36" a="1"/>
  <c r="C49" i="36"/>
  <c r="E49" i="36"/>
  <c r="C51" i="36" a="1"/>
  <c r="C51" i="36"/>
  <c r="E51" i="36"/>
  <c r="C52" i="36" a="1"/>
  <c r="C52" i="36"/>
  <c r="E52" i="36"/>
  <c r="C54" i="36" a="1"/>
  <c r="C54" i="36"/>
  <c r="E54" i="36"/>
  <c r="C55" i="36" a="1"/>
  <c r="C55" i="36"/>
  <c r="E55" i="36"/>
  <c r="E57" i="36"/>
  <c r="I49" i="36"/>
  <c r="I51" i="36"/>
  <c r="I52" i="36"/>
  <c r="I54" i="36"/>
  <c r="I55" i="36"/>
  <c r="I57" i="36"/>
  <c r="J49" i="36"/>
  <c r="Y49" i="36"/>
  <c r="J51" i="36"/>
  <c r="J52" i="36"/>
  <c r="J54" i="36"/>
  <c r="J55" i="36"/>
  <c r="J57" i="36"/>
  <c r="H65" i="36"/>
  <c r="Y57" i="36"/>
  <c r="J65" i="36"/>
  <c r="M49" i="36"/>
  <c r="L49" i="36"/>
  <c r="Z49" i="36"/>
  <c r="M51" i="36"/>
  <c r="M52" i="36"/>
  <c r="M54" i="36"/>
  <c r="M55" i="36"/>
  <c r="M57" i="36"/>
  <c r="K65" i="36"/>
  <c r="L51" i="36"/>
  <c r="L52" i="36"/>
  <c r="L54" i="36"/>
  <c r="L55" i="36"/>
  <c r="L57" i="36"/>
  <c r="Z57" i="36"/>
  <c r="M65" i="36"/>
  <c r="Q49" i="36"/>
  <c r="Q51" i="36"/>
  <c r="Q52" i="36"/>
  <c r="Q54" i="36"/>
  <c r="Q55" i="36"/>
  <c r="Q57" i="36"/>
  <c r="V49" i="36"/>
  <c r="W49" i="36"/>
  <c r="V51" i="36"/>
  <c r="W51" i="36"/>
  <c r="V52" i="36"/>
  <c r="W52" i="36"/>
  <c r="V54" i="36"/>
  <c r="W54" i="36"/>
  <c r="V55" i="36"/>
  <c r="W55" i="36"/>
  <c r="W57" i="36"/>
  <c r="Q65" i="36"/>
  <c r="U49" i="36"/>
  <c r="U51" i="36"/>
  <c r="U52" i="36"/>
  <c r="U54" i="36"/>
  <c r="U55" i="36"/>
  <c r="U57" i="36"/>
  <c r="U65" i="36"/>
  <c r="U64" i="36"/>
  <c r="V57" i="36"/>
  <c r="F49" i="36"/>
  <c r="F51" i="36"/>
  <c r="F52" i="36"/>
  <c r="F54" i="36"/>
  <c r="F55" i="36"/>
  <c r="F57" i="36"/>
  <c r="E65" i="36"/>
  <c r="G49" i="36"/>
  <c r="G51" i="36"/>
  <c r="G52" i="36"/>
  <c r="G54" i="36"/>
  <c r="G55" i="36"/>
  <c r="G57" i="36"/>
  <c r="F65" i="36"/>
  <c r="H49" i="36"/>
  <c r="H51" i="36"/>
  <c r="H52" i="36"/>
  <c r="H54" i="36"/>
  <c r="H55" i="36"/>
  <c r="H57" i="36"/>
  <c r="K49" i="36"/>
  <c r="K51" i="36"/>
  <c r="K52" i="36"/>
  <c r="K54" i="36"/>
  <c r="K55" i="36"/>
  <c r="K57" i="36"/>
  <c r="I65" i="36"/>
  <c r="N65" i="36"/>
  <c r="N49" i="36"/>
  <c r="N51" i="36"/>
  <c r="N52" i="36"/>
  <c r="N54" i="36"/>
  <c r="N55" i="36"/>
  <c r="N57" i="36"/>
  <c r="L65" i="36"/>
  <c r="O49" i="36"/>
  <c r="O51" i="36"/>
  <c r="O52" i="36"/>
  <c r="O54" i="36"/>
  <c r="O55" i="36"/>
  <c r="O57" i="36"/>
  <c r="P49" i="36"/>
  <c r="P51" i="36"/>
  <c r="P52" i="36"/>
  <c r="P54" i="36"/>
  <c r="P55" i="36"/>
  <c r="P57" i="36"/>
  <c r="R49" i="36"/>
  <c r="R51" i="36"/>
  <c r="R52" i="36"/>
  <c r="R54" i="36"/>
  <c r="R55" i="36"/>
  <c r="R57" i="36"/>
  <c r="S49" i="36"/>
  <c r="S51" i="36"/>
  <c r="S52" i="36"/>
  <c r="S54" i="36"/>
  <c r="S55" i="36"/>
  <c r="S57" i="36"/>
  <c r="T49" i="36"/>
  <c r="T51" i="36"/>
  <c r="T52" i="36"/>
  <c r="T54" i="36"/>
  <c r="T55" i="36"/>
  <c r="T57" i="36"/>
  <c r="T65" i="36"/>
  <c r="D49" i="36"/>
  <c r="D51" i="36"/>
  <c r="D52" i="36"/>
  <c r="D54" i="36"/>
  <c r="D55" i="36"/>
  <c r="D57" i="36"/>
  <c r="X57" i="36"/>
  <c r="D65" i="36"/>
  <c r="X49" i="36"/>
  <c r="X55" i="36"/>
  <c r="Y55" i="36"/>
  <c r="Z55" i="36"/>
  <c r="X54" i="36"/>
  <c r="Y54" i="36"/>
  <c r="Z54" i="36"/>
  <c r="X52" i="36"/>
  <c r="Y52" i="36"/>
  <c r="Z52" i="36"/>
  <c r="X51" i="36"/>
  <c r="Y51" i="36"/>
  <c r="Z51" i="36"/>
  <c r="X11" i="36"/>
  <c r="Y11" i="36"/>
  <c r="Z11" i="36"/>
  <c r="X10" i="36"/>
  <c r="Y10" i="36"/>
  <c r="Z10" i="36"/>
  <c r="X8" i="36"/>
  <c r="Y8" i="36"/>
  <c r="Z8" i="36"/>
  <c r="X7" i="36"/>
  <c r="Y7" i="36"/>
  <c r="Z7" i="36"/>
  <c r="C5" i="41" a="1"/>
  <c r="C5" i="41"/>
  <c r="T5" i="41"/>
  <c r="C7" i="41" a="1"/>
  <c r="C7" i="41"/>
  <c r="T7" i="41"/>
  <c r="C8" i="41" a="1"/>
  <c r="C8" i="41"/>
  <c r="T8" i="41"/>
  <c r="C10" i="41" a="1"/>
  <c r="C10" i="41"/>
  <c r="T10" i="41"/>
  <c r="C11" i="41" a="1"/>
  <c r="C11" i="41"/>
  <c r="T11" i="41"/>
  <c r="T13" i="41"/>
  <c r="T21" i="41"/>
  <c r="U5" i="41"/>
  <c r="U7" i="41"/>
  <c r="U8" i="41"/>
  <c r="U10" i="41"/>
  <c r="U11" i="41"/>
  <c r="U13" i="41"/>
  <c r="N5" i="41"/>
  <c r="N7" i="41"/>
  <c r="N8" i="41"/>
  <c r="N10" i="41"/>
  <c r="N11" i="41"/>
  <c r="N13" i="41"/>
  <c r="L21" i="41"/>
  <c r="L5" i="41"/>
  <c r="L7" i="41"/>
  <c r="L8" i="41"/>
  <c r="L10" i="41"/>
  <c r="L11" i="41"/>
  <c r="L13" i="41"/>
  <c r="N21" i="41"/>
  <c r="K5" i="41"/>
  <c r="K7" i="41"/>
  <c r="K8" i="41"/>
  <c r="K10" i="41"/>
  <c r="K11" i="41"/>
  <c r="K13" i="41"/>
  <c r="I21" i="41"/>
  <c r="G5" i="41"/>
  <c r="G7" i="41"/>
  <c r="G8" i="41"/>
  <c r="G10" i="41"/>
  <c r="G11" i="41"/>
  <c r="G13" i="41"/>
  <c r="F21" i="41"/>
  <c r="F5" i="41"/>
  <c r="F7" i="41"/>
  <c r="F8" i="41"/>
  <c r="F10" i="41"/>
  <c r="F11" i="41"/>
  <c r="F13" i="41"/>
  <c r="E21" i="41"/>
  <c r="H5" i="41"/>
  <c r="H7" i="41"/>
  <c r="H8" i="41"/>
  <c r="H10" i="41"/>
  <c r="H11" i="41"/>
  <c r="H13" i="41"/>
  <c r="O5" i="41"/>
  <c r="O7" i="41"/>
  <c r="O8" i="41"/>
  <c r="O10" i="41"/>
  <c r="O11" i="41"/>
  <c r="O13" i="41"/>
  <c r="P5" i="41"/>
  <c r="P7" i="41"/>
  <c r="P8" i="41"/>
  <c r="P10" i="41"/>
  <c r="P11" i="41"/>
  <c r="P13" i="41"/>
  <c r="R5" i="41"/>
  <c r="R7" i="41"/>
  <c r="R8" i="41"/>
  <c r="R10" i="41"/>
  <c r="R11" i="41"/>
  <c r="R13" i="41"/>
  <c r="S5" i="41"/>
  <c r="S7" i="41"/>
  <c r="S8" i="41"/>
  <c r="S10" i="41"/>
  <c r="S11" i="41"/>
  <c r="S13" i="41"/>
  <c r="V5" i="41"/>
  <c r="V7" i="41"/>
  <c r="V8" i="41"/>
  <c r="V10" i="41"/>
  <c r="V11" i="41"/>
  <c r="V13" i="41"/>
  <c r="U21" i="41"/>
  <c r="U20" i="41"/>
  <c r="Q5" i="41"/>
  <c r="W5" i="41"/>
  <c r="Q7" i="41"/>
  <c r="W7" i="41"/>
  <c r="Q8" i="41"/>
  <c r="W8" i="41"/>
  <c r="Q10" i="41"/>
  <c r="W10" i="41"/>
  <c r="Q11" i="41"/>
  <c r="W11" i="41"/>
  <c r="W13" i="41"/>
  <c r="Q21" i="41"/>
  <c r="Q13" i="41"/>
  <c r="I5" i="41"/>
  <c r="I7" i="41"/>
  <c r="I8" i="41"/>
  <c r="I10" i="41"/>
  <c r="I11" i="41"/>
  <c r="I13" i="41"/>
  <c r="E5" i="41"/>
  <c r="E7" i="41"/>
  <c r="E8" i="41"/>
  <c r="E10" i="41"/>
  <c r="E11" i="41"/>
  <c r="E13" i="41"/>
  <c r="M5" i="41"/>
  <c r="M7" i="41"/>
  <c r="M8" i="41"/>
  <c r="M10" i="41"/>
  <c r="M11" i="41"/>
  <c r="M13" i="41"/>
  <c r="Z13" i="41"/>
  <c r="M21" i="41"/>
  <c r="K21" i="41"/>
  <c r="Z5" i="41"/>
  <c r="J5" i="41"/>
  <c r="J7" i="41"/>
  <c r="J8" i="41"/>
  <c r="J10" i="41"/>
  <c r="J11" i="41"/>
  <c r="J13" i="41"/>
  <c r="Y13" i="41"/>
  <c r="J21" i="41"/>
  <c r="H21" i="41"/>
  <c r="Y5" i="41"/>
  <c r="D5" i="41"/>
  <c r="D7" i="41"/>
  <c r="D8" i="41"/>
  <c r="D10" i="41"/>
  <c r="D11" i="41"/>
  <c r="D13" i="41"/>
  <c r="X13" i="41"/>
  <c r="D21" i="41"/>
  <c r="C49" i="41" a="1"/>
  <c r="C49" i="41"/>
  <c r="D49" i="41"/>
  <c r="C51" i="41" a="1"/>
  <c r="C51" i="41"/>
  <c r="D51" i="41"/>
  <c r="C52" i="41" a="1"/>
  <c r="C52" i="41"/>
  <c r="D52" i="41"/>
  <c r="C54" i="41" a="1"/>
  <c r="C54" i="41"/>
  <c r="D54" i="41"/>
  <c r="C55" i="41" a="1"/>
  <c r="C55" i="41"/>
  <c r="D55" i="41"/>
  <c r="D57" i="41"/>
  <c r="E49" i="41"/>
  <c r="E51" i="41"/>
  <c r="E52" i="41"/>
  <c r="E54" i="41"/>
  <c r="E55" i="41"/>
  <c r="E57" i="41"/>
  <c r="X57" i="41"/>
  <c r="D65" i="41"/>
  <c r="X5" i="41"/>
  <c r="Z7" i="41"/>
  <c r="Y7" i="41"/>
  <c r="X7" i="41"/>
  <c r="Z8" i="41"/>
  <c r="Y8" i="41"/>
  <c r="X8" i="41"/>
  <c r="C5" i="43" a="1"/>
  <c r="C5" i="43"/>
  <c r="V5" i="43"/>
  <c r="C7" i="43" a="1"/>
  <c r="C7" i="43"/>
  <c r="V7" i="43"/>
  <c r="C8" i="43" a="1"/>
  <c r="C8" i="43"/>
  <c r="V8" i="43"/>
  <c r="U5" i="43"/>
  <c r="U7" i="43"/>
  <c r="U8" i="43"/>
  <c r="T5" i="43"/>
  <c r="T7" i="43"/>
  <c r="T8" i="43"/>
  <c r="S5" i="43"/>
  <c r="S7" i="43"/>
  <c r="S8" i="43"/>
  <c r="R5" i="43"/>
  <c r="R7" i="43"/>
  <c r="R8" i="43"/>
  <c r="Q5" i="43"/>
  <c r="W5" i="43"/>
  <c r="Q7" i="43"/>
  <c r="W7" i="43"/>
  <c r="Q8" i="43"/>
  <c r="W8" i="43"/>
  <c r="P5" i="43"/>
  <c r="P7" i="43"/>
  <c r="P8" i="43"/>
  <c r="O5" i="43"/>
  <c r="O7" i="43"/>
  <c r="O8" i="43"/>
  <c r="N5" i="43"/>
  <c r="N7" i="43"/>
  <c r="N8" i="43"/>
  <c r="M5" i="43"/>
  <c r="L5" i="43"/>
  <c r="Z5" i="43"/>
  <c r="M7" i="43"/>
  <c r="M8" i="43"/>
  <c r="L7" i="43"/>
  <c r="L8" i="43"/>
  <c r="K5" i="43"/>
  <c r="K7" i="43"/>
  <c r="K8" i="43"/>
  <c r="J5" i="43"/>
  <c r="I5" i="43"/>
  <c r="Y5" i="43"/>
  <c r="J7" i="43"/>
  <c r="J8" i="43"/>
  <c r="I7" i="43"/>
  <c r="I8" i="43"/>
  <c r="H5" i="43"/>
  <c r="H7" i="43"/>
  <c r="H8" i="43"/>
  <c r="G5" i="43"/>
  <c r="G7" i="43"/>
  <c r="G8" i="43"/>
  <c r="F5" i="43"/>
  <c r="F7" i="43"/>
  <c r="F8" i="43"/>
  <c r="E5" i="43"/>
  <c r="E7" i="43"/>
  <c r="E8" i="43"/>
  <c r="D5" i="43"/>
  <c r="X5" i="43"/>
  <c r="D7" i="43"/>
  <c r="D8" i="43"/>
  <c r="X7" i="43"/>
  <c r="Y7" i="43"/>
  <c r="Z7" i="43"/>
  <c r="X8" i="43"/>
  <c r="Y8" i="43"/>
  <c r="Z8" i="43"/>
  <c r="V54" i="41"/>
  <c r="X54" i="41"/>
  <c r="F54" i="41"/>
  <c r="G54" i="41"/>
  <c r="H54" i="41"/>
  <c r="I54" i="41"/>
  <c r="J54" i="41"/>
  <c r="Y54" i="41"/>
  <c r="K54" i="41"/>
  <c r="L54" i="41"/>
  <c r="M54" i="41"/>
  <c r="Z54" i="41"/>
  <c r="N54" i="41"/>
  <c r="O54" i="41"/>
  <c r="P54" i="41"/>
  <c r="Q54" i="41"/>
  <c r="W54" i="41"/>
  <c r="R54" i="41"/>
  <c r="S54" i="41"/>
  <c r="T54" i="41"/>
  <c r="U54" i="41"/>
  <c r="V55" i="41"/>
  <c r="X55" i="41"/>
  <c r="F55" i="41"/>
  <c r="G55" i="41"/>
  <c r="H55" i="41"/>
  <c r="I55" i="41"/>
  <c r="J55" i="41"/>
  <c r="Y55" i="41"/>
  <c r="K55" i="41"/>
  <c r="L55" i="41"/>
  <c r="M55" i="41"/>
  <c r="Z55" i="41"/>
  <c r="N55" i="41"/>
  <c r="O55" i="41"/>
  <c r="P55" i="41"/>
  <c r="Q55" i="41"/>
  <c r="W55" i="41"/>
  <c r="R55" i="41"/>
  <c r="S55" i="41"/>
  <c r="T55" i="41"/>
  <c r="U55" i="41"/>
  <c r="V51" i="41"/>
  <c r="X51" i="41"/>
  <c r="F51" i="41"/>
  <c r="G51" i="41"/>
  <c r="H51" i="41"/>
  <c r="I51" i="41"/>
  <c r="J51" i="41"/>
  <c r="Y51" i="41"/>
  <c r="K51" i="41"/>
  <c r="L51" i="41"/>
  <c r="M51" i="41"/>
  <c r="Z51" i="41"/>
  <c r="N51" i="41"/>
  <c r="O51" i="41"/>
  <c r="P51" i="41"/>
  <c r="Q51" i="41"/>
  <c r="W51" i="41"/>
  <c r="R51" i="41"/>
  <c r="S51" i="41"/>
  <c r="T51" i="41"/>
  <c r="U51" i="41"/>
  <c r="X49" i="41"/>
  <c r="V49" i="41"/>
  <c r="V52" i="41"/>
  <c r="V57" i="41"/>
  <c r="U49" i="41"/>
  <c r="U52" i="41"/>
  <c r="U57" i="41"/>
  <c r="U65" i="41"/>
  <c r="U64" i="41"/>
  <c r="T49" i="41"/>
  <c r="T52" i="41"/>
  <c r="T57" i="41"/>
  <c r="T65" i="41"/>
  <c r="S49" i="41"/>
  <c r="S52" i="41"/>
  <c r="S57" i="41"/>
  <c r="R49" i="41"/>
  <c r="R52" i="41"/>
  <c r="R57" i="41"/>
  <c r="Q49" i="41"/>
  <c r="W49" i="41"/>
  <c r="Q52" i="41"/>
  <c r="W52" i="41"/>
  <c r="W57" i="41"/>
  <c r="Q65" i="41"/>
  <c r="Q57" i="41"/>
  <c r="P49" i="41"/>
  <c r="P52" i="41"/>
  <c r="P57" i="41"/>
  <c r="O49" i="41"/>
  <c r="O52" i="41"/>
  <c r="O57" i="41"/>
  <c r="N49" i="41"/>
  <c r="N52" i="41"/>
  <c r="N57" i="41"/>
  <c r="L65" i="41"/>
  <c r="M49" i="41"/>
  <c r="L49" i="41"/>
  <c r="Z49" i="41"/>
  <c r="M52" i="41"/>
  <c r="M57" i="41"/>
  <c r="L52" i="41"/>
  <c r="L57" i="41"/>
  <c r="Z57" i="41"/>
  <c r="M65" i="41"/>
  <c r="K65" i="41"/>
  <c r="N65" i="41"/>
  <c r="K49" i="41"/>
  <c r="K52" i="41"/>
  <c r="K57" i="41"/>
  <c r="I65" i="41"/>
  <c r="J49" i="41"/>
  <c r="I49" i="41"/>
  <c r="Y49" i="41"/>
  <c r="J52" i="41"/>
  <c r="J57" i="41"/>
  <c r="I52" i="41"/>
  <c r="I57" i="41"/>
  <c r="Y57" i="41"/>
  <c r="J65" i="41"/>
  <c r="H65" i="41"/>
  <c r="H49" i="41"/>
  <c r="H52" i="41"/>
  <c r="H57" i="41"/>
  <c r="G49" i="41"/>
  <c r="G52" i="41"/>
  <c r="G57" i="41"/>
  <c r="F65" i="41"/>
  <c r="F49" i="41"/>
  <c r="F52" i="41"/>
  <c r="F57" i="41"/>
  <c r="E65" i="41"/>
  <c r="X52" i="41"/>
  <c r="Y52" i="41"/>
  <c r="Z52" i="41"/>
  <c r="X10" i="41"/>
  <c r="Y10" i="41"/>
  <c r="Z10" i="41"/>
  <c r="Y11" i="41"/>
  <c r="Z11" i="41"/>
  <c r="X11" i="41"/>
  <c r="C49" i="43" a="1"/>
  <c r="C49" i="43"/>
  <c r="F49" i="43"/>
  <c r="C51" i="43" a="1"/>
  <c r="C51" i="43"/>
  <c r="F51" i="43"/>
  <c r="C52" i="43" a="1"/>
  <c r="C52" i="43"/>
  <c r="F52" i="43"/>
  <c r="C54" i="43" a="1"/>
  <c r="C54" i="43"/>
  <c r="F54" i="43"/>
  <c r="C55" i="43" a="1"/>
  <c r="C55" i="43"/>
  <c r="F55" i="43"/>
  <c r="F57" i="43"/>
  <c r="G49" i="43"/>
  <c r="G51" i="43"/>
  <c r="G52" i="43"/>
  <c r="G54" i="43"/>
  <c r="G55" i="43"/>
  <c r="G57" i="43"/>
  <c r="H49" i="43"/>
  <c r="H51" i="43"/>
  <c r="H52" i="43"/>
  <c r="H54" i="43"/>
  <c r="H55" i="43"/>
  <c r="H57" i="43"/>
  <c r="D49" i="43"/>
  <c r="D51" i="43"/>
  <c r="D52" i="43"/>
  <c r="D54" i="43"/>
  <c r="D55" i="43"/>
  <c r="D57" i="43"/>
  <c r="E49" i="43"/>
  <c r="E51" i="43"/>
  <c r="E52" i="43"/>
  <c r="E54" i="43"/>
  <c r="E55" i="43"/>
  <c r="E57" i="43"/>
  <c r="X57" i="43"/>
  <c r="J49" i="43"/>
  <c r="J51" i="43"/>
  <c r="J52" i="43"/>
  <c r="J54" i="43"/>
  <c r="J55" i="43"/>
  <c r="J57" i="43"/>
  <c r="K49" i="43"/>
  <c r="K51" i="43"/>
  <c r="K52" i="43"/>
  <c r="K54" i="43"/>
  <c r="K55" i="43"/>
  <c r="K57" i="43"/>
  <c r="I49" i="43"/>
  <c r="I51" i="43"/>
  <c r="I52" i="43"/>
  <c r="I54" i="43"/>
  <c r="I55" i="43"/>
  <c r="I57" i="43"/>
  <c r="Y57" i="43"/>
  <c r="M49" i="43"/>
  <c r="M51" i="43"/>
  <c r="M52" i="43"/>
  <c r="M54" i="43"/>
  <c r="M55" i="43"/>
  <c r="M57" i="43"/>
  <c r="N49" i="43"/>
  <c r="N51" i="43"/>
  <c r="N52" i="43"/>
  <c r="N54" i="43"/>
  <c r="N55" i="43"/>
  <c r="N57" i="43"/>
  <c r="L49" i="43"/>
  <c r="L51" i="43"/>
  <c r="L52" i="43"/>
  <c r="L54" i="43"/>
  <c r="L55" i="43"/>
  <c r="L57" i="43"/>
  <c r="Z57" i="43"/>
  <c r="P49" i="43"/>
  <c r="P51" i="43"/>
  <c r="P52" i="43"/>
  <c r="P54" i="43"/>
  <c r="P55" i="43"/>
  <c r="P57" i="43"/>
  <c r="O49" i="43"/>
  <c r="O51" i="43"/>
  <c r="O52" i="43"/>
  <c r="O54" i="43"/>
  <c r="O55" i="43"/>
  <c r="O57" i="43"/>
  <c r="Q49" i="43"/>
  <c r="V49" i="43"/>
  <c r="W49" i="43"/>
  <c r="Q51" i="43"/>
  <c r="V51" i="43"/>
  <c r="W51" i="43"/>
  <c r="Q52" i="43"/>
  <c r="V52" i="43"/>
  <c r="W52" i="43"/>
  <c r="Q54" i="43"/>
  <c r="V54" i="43"/>
  <c r="W54" i="43"/>
  <c r="Q55" i="43"/>
  <c r="V55" i="43"/>
  <c r="W55" i="43"/>
  <c r="W57" i="43"/>
  <c r="R49" i="43"/>
  <c r="R51" i="43"/>
  <c r="R52" i="43"/>
  <c r="R54" i="43"/>
  <c r="R55" i="43"/>
  <c r="R57" i="43"/>
  <c r="S49" i="43"/>
  <c r="S51" i="43"/>
  <c r="S52" i="43"/>
  <c r="S54" i="43"/>
  <c r="S55" i="43"/>
  <c r="S57" i="43"/>
  <c r="T49" i="43"/>
  <c r="T51" i="43"/>
  <c r="T52" i="43"/>
  <c r="T54" i="43"/>
  <c r="T55" i="43"/>
  <c r="T57" i="43"/>
  <c r="U49" i="43"/>
  <c r="U51" i="43"/>
  <c r="U52" i="43"/>
  <c r="U54" i="43"/>
  <c r="U55" i="43"/>
  <c r="U57" i="43"/>
  <c r="D65" i="43"/>
  <c r="E65" i="43"/>
  <c r="F65" i="43"/>
  <c r="H65" i="43"/>
  <c r="I65" i="43"/>
  <c r="J65" i="43"/>
  <c r="K65" i="43"/>
  <c r="L65" i="43"/>
  <c r="M65" i="43"/>
  <c r="N65" i="43"/>
  <c r="Q65" i="43"/>
  <c r="T65" i="43"/>
  <c r="U65" i="43"/>
  <c r="U64" i="43"/>
  <c r="Y49" i="43"/>
  <c r="Z49" i="43"/>
  <c r="Q57" i="43"/>
  <c r="V57" i="43"/>
  <c r="X49" i="43"/>
  <c r="C30" i="42" a="1"/>
  <c r="C30" i="42"/>
  <c r="U30" i="42"/>
  <c r="T30" i="42"/>
  <c r="S30" i="42"/>
  <c r="R30" i="42"/>
  <c r="Q30" i="42"/>
  <c r="V30" i="42"/>
  <c r="W30" i="42"/>
  <c r="P30" i="42"/>
  <c r="O30" i="42"/>
  <c r="N30" i="42"/>
  <c r="M30" i="42"/>
  <c r="L30" i="42"/>
  <c r="Z30" i="42"/>
  <c r="K30" i="42"/>
  <c r="J30" i="42"/>
  <c r="I30" i="42"/>
  <c r="Y30" i="42"/>
  <c r="H30" i="42"/>
  <c r="G30" i="42"/>
  <c r="F30" i="42"/>
  <c r="E30" i="42"/>
  <c r="D30" i="42"/>
  <c r="X30" i="42"/>
  <c r="C5" i="44" a="1"/>
  <c r="C5" i="44"/>
  <c r="E5" i="44"/>
  <c r="F5" i="44"/>
  <c r="G5" i="44"/>
  <c r="H5" i="44"/>
  <c r="I5" i="44"/>
  <c r="J5" i="44"/>
  <c r="Y5" i="44"/>
  <c r="K5" i="44"/>
  <c r="L5" i="44"/>
  <c r="M5" i="44"/>
  <c r="Z5" i="44"/>
  <c r="N5" i="44"/>
  <c r="O5" i="44"/>
  <c r="P5" i="44"/>
  <c r="Q5" i="44"/>
  <c r="V5" i="44"/>
  <c r="W5" i="44"/>
  <c r="R5" i="44"/>
  <c r="S5" i="44"/>
  <c r="T5" i="44"/>
  <c r="U5" i="44"/>
  <c r="D5" i="44"/>
  <c r="X5" i="44"/>
  <c r="Z55" i="43"/>
  <c r="Y55" i="43"/>
  <c r="X55" i="43"/>
  <c r="Z54" i="43"/>
  <c r="Y54" i="43"/>
  <c r="X54" i="43"/>
  <c r="Z52" i="43"/>
  <c r="Y52" i="43"/>
  <c r="X52" i="43"/>
  <c r="Z51" i="43"/>
  <c r="Y51" i="43"/>
  <c r="X51" i="43"/>
  <c r="C11" i="43" a="1"/>
  <c r="C11" i="43"/>
  <c r="U11" i="43"/>
  <c r="T11" i="43"/>
  <c r="S11" i="43"/>
  <c r="R11" i="43"/>
  <c r="Q11" i="43"/>
  <c r="V11" i="43"/>
  <c r="W11" i="43"/>
  <c r="P11" i="43"/>
  <c r="O11" i="43"/>
  <c r="N11" i="43"/>
  <c r="M11" i="43"/>
  <c r="L11" i="43"/>
  <c r="Z11" i="43"/>
  <c r="K11" i="43"/>
  <c r="J11" i="43"/>
  <c r="I11" i="43"/>
  <c r="Y11" i="43"/>
  <c r="H11" i="43"/>
  <c r="G11" i="43"/>
  <c r="F11" i="43"/>
  <c r="E11" i="43"/>
  <c r="D11" i="43"/>
  <c r="X11" i="43"/>
  <c r="C10" i="43" a="1"/>
  <c r="C10" i="43"/>
  <c r="M10" i="43"/>
  <c r="L10" i="43"/>
  <c r="Z10" i="43"/>
  <c r="J10" i="43"/>
  <c r="I10" i="43"/>
  <c r="Y10" i="43"/>
  <c r="D10" i="43"/>
  <c r="E10" i="43"/>
  <c r="X10" i="43"/>
  <c r="D13" i="43"/>
  <c r="E13" i="43"/>
  <c r="X13" i="43"/>
  <c r="D21" i="43"/>
  <c r="F10" i="43"/>
  <c r="F13" i="43"/>
  <c r="E21" i="43"/>
  <c r="G10" i="43"/>
  <c r="G13" i="43"/>
  <c r="F21" i="43"/>
  <c r="H10" i="43"/>
  <c r="H13" i="43"/>
  <c r="I13" i="43"/>
  <c r="J13" i="43"/>
  <c r="Y13" i="43"/>
  <c r="J21" i="43"/>
  <c r="H21" i="43"/>
  <c r="K10" i="43"/>
  <c r="K13" i="43"/>
  <c r="I21" i="43"/>
  <c r="L13" i="43"/>
  <c r="N21" i="43"/>
  <c r="M13" i="43"/>
  <c r="K21" i="43"/>
  <c r="Z13" i="43"/>
  <c r="M21" i="43"/>
  <c r="N10" i="43"/>
  <c r="N13" i="43"/>
  <c r="L21" i="43"/>
  <c r="O10" i="43"/>
  <c r="O13" i="43"/>
  <c r="P10" i="43"/>
  <c r="P13" i="43"/>
  <c r="Q10" i="43"/>
  <c r="Q13" i="43"/>
  <c r="V10" i="43"/>
  <c r="W10" i="43"/>
  <c r="W13" i="43"/>
  <c r="Q21" i="43"/>
  <c r="R10" i="43"/>
  <c r="R13" i="43"/>
  <c r="S10" i="43"/>
  <c r="S13" i="43"/>
  <c r="T10" i="43"/>
  <c r="T13" i="43"/>
  <c r="U10" i="43"/>
  <c r="U13" i="43"/>
  <c r="T21" i="43"/>
  <c r="U21" i="43"/>
  <c r="U20" i="43"/>
  <c r="V13" i="43"/>
  <c r="C7" i="44" a="1"/>
  <c r="C7" i="44"/>
  <c r="D7" i="44"/>
  <c r="C8" i="44" a="1"/>
  <c r="C8" i="44"/>
  <c r="D8" i="44"/>
  <c r="C10" i="44" a="1"/>
  <c r="C10" i="44"/>
  <c r="D10" i="44"/>
  <c r="C11" i="44" a="1"/>
  <c r="C11" i="44"/>
  <c r="D11" i="44"/>
  <c r="D13" i="44"/>
  <c r="E7" i="44"/>
  <c r="E8" i="44"/>
  <c r="E10" i="44"/>
  <c r="E11" i="44"/>
  <c r="E13" i="44"/>
  <c r="X13" i="44"/>
  <c r="D21" i="44"/>
  <c r="V7" i="44"/>
  <c r="V8" i="44"/>
  <c r="V10" i="44"/>
  <c r="V11" i="44"/>
  <c r="V13" i="44"/>
  <c r="U7" i="44"/>
  <c r="U8" i="44"/>
  <c r="U10" i="44"/>
  <c r="U11" i="44"/>
  <c r="U13" i="44"/>
  <c r="U21" i="44"/>
  <c r="U20" i="44"/>
  <c r="T7" i="44"/>
  <c r="T8" i="44"/>
  <c r="T10" i="44"/>
  <c r="T11" i="44"/>
  <c r="T13" i="44"/>
  <c r="T21" i="44"/>
  <c r="S7" i="44"/>
  <c r="S8" i="44"/>
  <c r="S10" i="44"/>
  <c r="S11" i="44"/>
  <c r="S13" i="44"/>
  <c r="R7" i="44"/>
  <c r="R8" i="44"/>
  <c r="R10" i="44"/>
  <c r="R11" i="44"/>
  <c r="R13" i="44"/>
  <c r="Q7" i="44"/>
  <c r="W7" i="44"/>
  <c r="Q8" i="44"/>
  <c r="W8" i="44"/>
  <c r="Q10" i="44"/>
  <c r="W10" i="44"/>
  <c r="Q11" i="44"/>
  <c r="W11" i="44"/>
  <c r="W13" i="44"/>
  <c r="Q21" i="44"/>
  <c r="Q13" i="44"/>
  <c r="P7" i="44"/>
  <c r="P8" i="44"/>
  <c r="P10" i="44"/>
  <c r="P11" i="44"/>
  <c r="P13" i="44"/>
  <c r="O7" i="44"/>
  <c r="O8" i="44"/>
  <c r="O10" i="44"/>
  <c r="O11" i="44"/>
  <c r="O13" i="44"/>
  <c r="N7" i="44"/>
  <c r="N8" i="44"/>
  <c r="N10" i="44"/>
  <c r="N11" i="44"/>
  <c r="N13" i="44"/>
  <c r="L21" i="44"/>
  <c r="M7" i="44"/>
  <c r="M8" i="44"/>
  <c r="M10" i="44"/>
  <c r="M11" i="44"/>
  <c r="M13" i="44"/>
  <c r="L7" i="44"/>
  <c r="L8" i="44"/>
  <c r="L10" i="44"/>
  <c r="L11" i="44"/>
  <c r="L13" i="44"/>
  <c r="Z13" i="44"/>
  <c r="M21" i="44"/>
  <c r="K21" i="44"/>
  <c r="N21" i="44"/>
  <c r="K7" i="44"/>
  <c r="K8" i="44"/>
  <c r="K10" i="44"/>
  <c r="K11" i="44"/>
  <c r="K13" i="44"/>
  <c r="I21" i="44"/>
  <c r="J7" i="44"/>
  <c r="J8" i="44"/>
  <c r="J10" i="44"/>
  <c r="J11" i="44"/>
  <c r="J13" i="44"/>
  <c r="H21" i="44"/>
  <c r="I7" i="44"/>
  <c r="I8" i="44"/>
  <c r="I10" i="44"/>
  <c r="I11" i="44"/>
  <c r="I13" i="44"/>
  <c r="Y13" i="44"/>
  <c r="J21" i="44"/>
  <c r="H7" i="44"/>
  <c r="H8" i="44"/>
  <c r="H10" i="44"/>
  <c r="H11" i="44"/>
  <c r="H13" i="44"/>
  <c r="G7" i="44"/>
  <c r="G8" i="44"/>
  <c r="G10" i="44"/>
  <c r="G11" i="44"/>
  <c r="G13" i="44"/>
  <c r="F21" i="44"/>
  <c r="F7" i="44"/>
  <c r="F8" i="44"/>
  <c r="F10" i="44"/>
  <c r="F11" i="44"/>
  <c r="F13" i="44"/>
  <c r="E21" i="44"/>
  <c r="C32" i="42" a="1"/>
  <c r="C32" i="42"/>
  <c r="V32" i="42"/>
  <c r="C33" i="42" a="1"/>
  <c r="C33" i="42"/>
  <c r="V33" i="42"/>
  <c r="C35" i="42" a="1"/>
  <c r="C35" i="42"/>
  <c r="V35" i="42"/>
  <c r="C36" i="42" a="1"/>
  <c r="C36" i="42"/>
  <c r="V36" i="42"/>
  <c r="V38" i="42"/>
  <c r="D32" i="42"/>
  <c r="D33" i="42"/>
  <c r="D35" i="42"/>
  <c r="D36" i="42"/>
  <c r="D38" i="42"/>
  <c r="E32" i="42"/>
  <c r="E33" i="42"/>
  <c r="E35" i="42"/>
  <c r="E36" i="42"/>
  <c r="E38" i="42"/>
  <c r="X38" i="42"/>
  <c r="D24" i="42"/>
  <c r="F32" i="42"/>
  <c r="F33" i="42"/>
  <c r="F35" i="42"/>
  <c r="F36" i="42"/>
  <c r="F38" i="42"/>
  <c r="E24" i="42"/>
  <c r="G32" i="42"/>
  <c r="G33" i="42"/>
  <c r="G35" i="42"/>
  <c r="G36" i="42"/>
  <c r="G38" i="42"/>
  <c r="F24" i="42"/>
  <c r="H32" i="42"/>
  <c r="H33" i="42"/>
  <c r="H35" i="42"/>
  <c r="H36" i="42"/>
  <c r="H38" i="42"/>
  <c r="I32" i="42"/>
  <c r="I33" i="42"/>
  <c r="I35" i="42"/>
  <c r="I36" i="42"/>
  <c r="I38" i="42"/>
  <c r="J32" i="42"/>
  <c r="J33" i="42"/>
  <c r="J35" i="42"/>
  <c r="J36" i="42"/>
  <c r="J38" i="42"/>
  <c r="Y38" i="42"/>
  <c r="J24" i="42"/>
  <c r="H24" i="42"/>
  <c r="K32" i="42"/>
  <c r="K33" i="42"/>
  <c r="K35" i="42"/>
  <c r="K36" i="42"/>
  <c r="K38" i="42"/>
  <c r="I24" i="42"/>
  <c r="L32" i="42"/>
  <c r="L33" i="42"/>
  <c r="L35" i="42"/>
  <c r="L36" i="42"/>
  <c r="L38" i="42"/>
  <c r="N24" i="42"/>
  <c r="M32" i="42"/>
  <c r="M33" i="42"/>
  <c r="M35" i="42"/>
  <c r="M36" i="42"/>
  <c r="M38" i="42"/>
  <c r="Z38" i="42"/>
  <c r="M24" i="42"/>
  <c r="K24" i="42"/>
  <c r="N32" i="42"/>
  <c r="N33" i="42"/>
  <c r="N35" i="42"/>
  <c r="N36" i="42"/>
  <c r="N38" i="42"/>
  <c r="L24" i="42"/>
  <c r="O32" i="42"/>
  <c r="O33" i="42"/>
  <c r="O35" i="42"/>
  <c r="O36" i="42"/>
  <c r="O38" i="42"/>
  <c r="P32" i="42"/>
  <c r="P33" i="42"/>
  <c r="P35" i="42"/>
  <c r="P36" i="42"/>
  <c r="P38" i="42"/>
  <c r="Q32" i="42"/>
  <c r="W32" i="42"/>
  <c r="Q33" i="42"/>
  <c r="W33" i="42"/>
  <c r="Q35" i="42"/>
  <c r="W35" i="42"/>
  <c r="Q36" i="42"/>
  <c r="W36" i="42"/>
  <c r="W38" i="42"/>
  <c r="Q24" i="42"/>
  <c r="Q38" i="42"/>
  <c r="R32" i="42"/>
  <c r="R33" i="42"/>
  <c r="R35" i="42"/>
  <c r="R36" i="42"/>
  <c r="R38" i="42"/>
  <c r="S32" i="42"/>
  <c r="S33" i="42"/>
  <c r="S35" i="42"/>
  <c r="S36" i="42"/>
  <c r="S38" i="42"/>
  <c r="T32" i="42"/>
  <c r="T33" i="42"/>
  <c r="T35" i="42"/>
  <c r="T36" i="42"/>
  <c r="T38" i="42"/>
  <c r="U32" i="42"/>
  <c r="U33" i="42"/>
  <c r="U35" i="42"/>
  <c r="U36" i="42"/>
  <c r="U38" i="42"/>
  <c r="T24" i="42"/>
  <c r="U24" i="42"/>
  <c r="U25" i="42"/>
  <c r="X10" i="44"/>
  <c r="Z10" i="44"/>
  <c r="Y10" i="44"/>
  <c r="Y35" i="42"/>
  <c r="Z35" i="42"/>
  <c r="X35" i="42"/>
  <c r="C49" i="44" a="1"/>
  <c r="C49" i="44"/>
  <c r="V49" i="44"/>
  <c r="C51" i="44" a="1"/>
  <c r="C51" i="44"/>
  <c r="V51" i="44"/>
  <c r="C52" i="44" a="1"/>
  <c r="C52" i="44"/>
  <c r="V52" i="44"/>
  <c r="C54" i="44" a="1"/>
  <c r="C54" i="44"/>
  <c r="V54" i="44"/>
  <c r="C55" i="44" a="1"/>
  <c r="C55" i="44"/>
  <c r="V55" i="44"/>
  <c r="V57" i="44"/>
  <c r="U49" i="44"/>
  <c r="U51" i="44"/>
  <c r="U52" i="44"/>
  <c r="U54" i="44"/>
  <c r="U55" i="44"/>
  <c r="U57" i="44"/>
  <c r="U65" i="44"/>
  <c r="U64" i="44"/>
  <c r="T49" i="44"/>
  <c r="T51" i="44"/>
  <c r="T52" i="44"/>
  <c r="T54" i="44"/>
  <c r="T55" i="44"/>
  <c r="T57" i="44"/>
  <c r="T65" i="44"/>
  <c r="S49" i="44"/>
  <c r="S51" i="44"/>
  <c r="S52" i="44"/>
  <c r="S54" i="44"/>
  <c r="S55" i="44"/>
  <c r="S57" i="44"/>
  <c r="R49" i="44"/>
  <c r="R51" i="44"/>
  <c r="R52" i="44"/>
  <c r="R54" i="44"/>
  <c r="R55" i="44"/>
  <c r="R57" i="44"/>
  <c r="Q49" i="44"/>
  <c r="W49" i="44"/>
  <c r="Q51" i="44"/>
  <c r="W51" i="44"/>
  <c r="Q52" i="44"/>
  <c r="W52" i="44"/>
  <c r="Q54" i="44"/>
  <c r="W54" i="44"/>
  <c r="Q55" i="44"/>
  <c r="W55" i="44"/>
  <c r="W57" i="44"/>
  <c r="Q65" i="44"/>
  <c r="Q57" i="44"/>
  <c r="P49" i="44"/>
  <c r="P51" i="44"/>
  <c r="P52" i="44"/>
  <c r="P54" i="44"/>
  <c r="P55" i="44"/>
  <c r="P57" i="44"/>
  <c r="O49" i="44"/>
  <c r="O51" i="44"/>
  <c r="O52" i="44"/>
  <c r="O54" i="44"/>
  <c r="O55" i="44"/>
  <c r="O57" i="44"/>
  <c r="N49" i="44"/>
  <c r="N51" i="44"/>
  <c r="N52" i="44"/>
  <c r="N54" i="44"/>
  <c r="N55" i="44"/>
  <c r="N57" i="44"/>
  <c r="L65" i="44"/>
  <c r="M49" i="44"/>
  <c r="L49" i="44"/>
  <c r="Z49" i="44"/>
  <c r="M51" i="44"/>
  <c r="M52" i="44"/>
  <c r="M54" i="44"/>
  <c r="M55" i="44"/>
  <c r="M57" i="44"/>
  <c r="L51" i="44"/>
  <c r="L52" i="44"/>
  <c r="L54" i="44"/>
  <c r="L55" i="44"/>
  <c r="L57" i="44"/>
  <c r="Z57" i="44"/>
  <c r="M65" i="44"/>
  <c r="K65" i="44"/>
  <c r="N65" i="44"/>
  <c r="K49" i="44"/>
  <c r="K51" i="44"/>
  <c r="K52" i="44"/>
  <c r="K54" i="44"/>
  <c r="K55" i="44"/>
  <c r="K57" i="44"/>
  <c r="I65" i="44"/>
  <c r="J49" i="44"/>
  <c r="I49" i="44"/>
  <c r="Y49" i="44"/>
  <c r="J51" i="44"/>
  <c r="J52" i="44"/>
  <c r="J54" i="44"/>
  <c r="J55" i="44"/>
  <c r="J57" i="44"/>
  <c r="I51" i="44"/>
  <c r="I52" i="44"/>
  <c r="I54" i="44"/>
  <c r="I55" i="44"/>
  <c r="I57" i="44"/>
  <c r="Y57" i="44"/>
  <c r="J65" i="44"/>
  <c r="H65" i="44"/>
  <c r="H49" i="44"/>
  <c r="H51" i="44"/>
  <c r="H52" i="44"/>
  <c r="H54" i="44"/>
  <c r="H55" i="44"/>
  <c r="H57" i="44"/>
  <c r="G49" i="44"/>
  <c r="G51" i="44"/>
  <c r="G52" i="44"/>
  <c r="G54" i="44"/>
  <c r="G55" i="44"/>
  <c r="G57" i="44"/>
  <c r="F65" i="44"/>
  <c r="F49" i="44"/>
  <c r="F51" i="44"/>
  <c r="F52" i="44"/>
  <c r="F54" i="44"/>
  <c r="F55" i="44"/>
  <c r="F57" i="44"/>
  <c r="E65" i="44"/>
  <c r="E49" i="44"/>
  <c r="E51" i="44"/>
  <c r="E52" i="44"/>
  <c r="E54" i="44"/>
  <c r="E55" i="44"/>
  <c r="E57" i="44"/>
  <c r="D49" i="44"/>
  <c r="X49" i="44"/>
  <c r="D51" i="44"/>
  <c r="D52" i="44"/>
  <c r="D54" i="44"/>
  <c r="D55" i="44"/>
  <c r="D57" i="44"/>
  <c r="X57" i="44"/>
  <c r="D65" i="44"/>
  <c r="Z54" i="44"/>
  <c r="Y54" i="44"/>
  <c r="X54" i="44"/>
  <c r="X11" i="44"/>
  <c r="Z11" i="44"/>
  <c r="Y11" i="44"/>
  <c r="Z36" i="42"/>
  <c r="Y36" i="42"/>
  <c r="X36" i="42"/>
  <c r="X32" i="42"/>
  <c r="Y32" i="42"/>
  <c r="Z32" i="42"/>
  <c r="X7" i="44"/>
  <c r="Z7" i="44"/>
  <c r="Y7" i="44"/>
  <c r="X33" i="42"/>
  <c r="Y33" i="42"/>
  <c r="Z33" i="42"/>
  <c r="X8" i="44"/>
  <c r="Y8" i="44"/>
  <c r="Z8" i="44"/>
  <c r="Z51" i="44"/>
  <c r="X51" i="44"/>
  <c r="Y51" i="44"/>
  <c r="Y52" i="44"/>
  <c r="Z52" i="44"/>
  <c r="X52" i="44"/>
  <c r="Z55" i="44"/>
  <c r="Y55" i="44"/>
  <c r="X55" i="44"/>
  <c r="C30" i="39" a="1"/>
  <c r="C30" i="39" s="1"/>
  <c r="C5" i="35" a="1"/>
  <c r="C5" i="35"/>
  <c r="V5" i="35"/>
  <c r="U5" i="35"/>
  <c r="Q5" i="35"/>
  <c r="W5" i="35"/>
  <c r="I5" i="35"/>
  <c r="E5" i="35"/>
  <c r="H5" i="35"/>
  <c r="O5" i="35"/>
  <c r="P5" i="35"/>
  <c r="R5" i="35"/>
  <c r="S5" i="35"/>
  <c r="T5" i="35"/>
  <c r="N5" i="35"/>
  <c r="M5" i="35"/>
  <c r="L5" i="35"/>
  <c r="Z5" i="35"/>
  <c r="K5" i="35"/>
  <c r="J5" i="35"/>
  <c r="Y5" i="35"/>
  <c r="G5" i="35"/>
  <c r="F5" i="35"/>
  <c r="D5" i="35"/>
  <c r="X5" i="35"/>
  <c r="C32" i="39" a="1"/>
  <c r="C32" i="39" s="1"/>
  <c r="C7" i="35" a="1"/>
  <c r="C7" i="35"/>
  <c r="D7" i="35"/>
  <c r="C33" i="39" a="1"/>
  <c r="C33" i="39" s="1"/>
  <c r="C8" i="35" a="1"/>
  <c r="C8" i="35"/>
  <c r="D8" i="35"/>
  <c r="C35" i="39" a="1"/>
  <c r="C35" i="39" s="1"/>
  <c r="C10" i="35" a="1"/>
  <c r="C10" i="35"/>
  <c r="D10" i="35"/>
  <c r="C36" i="39" a="1"/>
  <c r="C36" i="39" s="1"/>
  <c r="C11" i="35" a="1"/>
  <c r="C11" i="35"/>
  <c r="D11" i="35"/>
  <c r="D13" i="35"/>
  <c r="E7" i="35"/>
  <c r="E8" i="35"/>
  <c r="E10" i="35"/>
  <c r="E11" i="35"/>
  <c r="E13" i="35"/>
  <c r="X13" i="35"/>
  <c r="D21" i="35"/>
  <c r="F7" i="35"/>
  <c r="F8" i="35"/>
  <c r="F10" i="35"/>
  <c r="F11" i="35"/>
  <c r="F13" i="35"/>
  <c r="E21" i="35"/>
  <c r="G7" i="35"/>
  <c r="G8" i="35"/>
  <c r="G10" i="35"/>
  <c r="G11" i="35"/>
  <c r="G13" i="35"/>
  <c r="F21" i="35"/>
  <c r="H7" i="35"/>
  <c r="H8" i="35"/>
  <c r="H10" i="35"/>
  <c r="H11" i="35"/>
  <c r="H13" i="35"/>
  <c r="J7" i="35"/>
  <c r="J8" i="35"/>
  <c r="J10" i="35"/>
  <c r="J11" i="35"/>
  <c r="J13" i="35"/>
  <c r="H21" i="35"/>
  <c r="K7" i="35"/>
  <c r="K8" i="35"/>
  <c r="K10" i="35"/>
  <c r="K11" i="35"/>
  <c r="K13" i="35"/>
  <c r="I21" i="35"/>
  <c r="I7" i="35"/>
  <c r="I8" i="35"/>
  <c r="I10" i="35"/>
  <c r="I11" i="35"/>
  <c r="I13" i="35"/>
  <c r="Y13" i="35"/>
  <c r="J21" i="35"/>
  <c r="M7" i="35"/>
  <c r="M8" i="35"/>
  <c r="M10" i="35"/>
  <c r="M11" i="35"/>
  <c r="M13" i="35"/>
  <c r="K21" i="35"/>
  <c r="N7" i="35"/>
  <c r="N8" i="35"/>
  <c r="N10" i="35"/>
  <c r="N11" i="35"/>
  <c r="N13" i="35"/>
  <c r="L21" i="35"/>
  <c r="L7" i="35"/>
  <c r="L8" i="35"/>
  <c r="L10" i="35"/>
  <c r="L11" i="35"/>
  <c r="L13" i="35"/>
  <c r="Z13" i="35"/>
  <c r="M21" i="35"/>
  <c r="N21" i="35"/>
  <c r="P7" i="35"/>
  <c r="P8" i="35"/>
  <c r="P10" i="35"/>
  <c r="P11" i="35"/>
  <c r="P13" i="35"/>
  <c r="O7" i="35"/>
  <c r="O8" i="35"/>
  <c r="O10" i="35"/>
  <c r="O11" i="35"/>
  <c r="O13" i="35"/>
  <c r="Q7" i="35"/>
  <c r="V7" i="35"/>
  <c r="W7" i="35"/>
  <c r="Q8" i="35"/>
  <c r="V8" i="35"/>
  <c r="W8" i="35"/>
  <c r="Q10" i="35"/>
  <c r="V10" i="35"/>
  <c r="W10" i="35"/>
  <c r="Q11" i="35"/>
  <c r="V11" i="35"/>
  <c r="W11" i="35"/>
  <c r="W13" i="35"/>
  <c r="Q21" i="35"/>
  <c r="R7" i="35"/>
  <c r="R8" i="35"/>
  <c r="R10" i="35"/>
  <c r="R11" i="35"/>
  <c r="R13" i="35"/>
  <c r="S7" i="35"/>
  <c r="S8" i="35"/>
  <c r="S10" i="35"/>
  <c r="S11" i="35"/>
  <c r="S13" i="35"/>
  <c r="T7" i="35"/>
  <c r="T8" i="35"/>
  <c r="T10" i="35"/>
  <c r="T11" i="35"/>
  <c r="T13" i="35"/>
  <c r="T21" i="35"/>
  <c r="U7" i="35"/>
  <c r="U8" i="35"/>
  <c r="U10" i="35"/>
  <c r="U11" i="35"/>
  <c r="U13" i="35"/>
  <c r="U21" i="35"/>
  <c r="U20" i="35"/>
  <c r="C74" i="43" a="1"/>
  <c r="C74" i="43" s="1"/>
  <c r="C49" i="35" a="1"/>
  <c r="C49" i="35"/>
  <c r="D49" i="35"/>
  <c r="C76" i="43" a="1"/>
  <c r="C76" i="43" s="1"/>
  <c r="C51" i="35" a="1"/>
  <c r="C51" i="35"/>
  <c r="D51" i="35"/>
  <c r="C77" i="43" a="1"/>
  <c r="C77" i="43" s="1"/>
  <c r="C52" i="35" a="1"/>
  <c r="C52" i="35"/>
  <c r="D52" i="35"/>
  <c r="C79" i="43" a="1"/>
  <c r="C79" i="43" s="1"/>
  <c r="C54" i="35" a="1"/>
  <c r="C54" i="35"/>
  <c r="D54" i="35"/>
  <c r="C80" i="43" a="1"/>
  <c r="C80" i="43" s="1"/>
  <c r="C55" i="35" a="1"/>
  <c r="C55" i="35"/>
  <c r="D55" i="35"/>
  <c r="D57" i="35"/>
  <c r="E49" i="35"/>
  <c r="E51" i="35"/>
  <c r="E52" i="35"/>
  <c r="E54" i="35"/>
  <c r="E55" i="35"/>
  <c r="E57" i="35"/>
  <c r="X57" i="35"/>
  <c r="D65" i="35"/>
  <c r="F49" i="35"/>
  <c r="F51" i="35"/>
  <c r="F52" i="35"/>
  <c r="F54" i="35"/>
  <c r="F55" i="35"/>
  <c r="F57" i="35"/>
  <c r="E65" i="35"/>
  <c r="G49" i="35"/>
  <c r="G51" i="35"/>
  <c r="G52" i="35"/>
  <c r="G54" i="35"/>
  <c r="G55" i="35"/>
  <c r="G57" i="35"/>
  <c r="F65" i="35"/>
  <c r="H49" i="35"/>
  <c r="H51" i="35"/>
  <c r="H52" i="35"/>
  <c r="H54" i="35"/>
  <c r="H55" i="35"/>
  <c r="H57" i="35"/>
  <c r="J49" i="35"/>
  <c r="J51" i="35"/>
  <c r="J52" i="35"/>
  <c r="J54" i="35"/>
  <c r="J55" i="35"/>
  <c r="J57" i="35"/>
  <c r="H65" i="35"/>
  <c r="K49" i="35"/>
  <c r="K51" i="35"/>
  <c r="K52" i="35"/>
  <c r="K54" i="35"/>
  <c r="K55" i="35"/>
  <c r="K57" i="35"/>
  <c r="I65" i="35"/>
  <c r="I49" i="35"/>
  <c r="I51" i="35"/>
  <c r="I52" i="35"/>
  <c r="I54" i="35"/>
  <c r="I55" i="35"/>
  <c r="I57" i="35"/>
  <c r="Y57" i="35"/>
  <c r="J65" i="35"/>
  <c r="M49" i="35"/>
  <c r="M51" i="35"/>
  <c r="M52" i="35"/>
  <c r="M54" i="35"/>
  <c r="M55" i="35"/>
  <c r="M57" i="35"/>
  <c r="K65" i="35"/>
  <c r="N49" i="35"/>
  <c r="N51" i="35"/>
  <c r="N52" i="35"/>
  <c r="N54" i="35"/>
  <c r="N55" i="35"/>
  <c r="N57" i="35"/>
  <c r="L65" i="35"/>
  <c r="L49" i="35"/>
  <c r="L51" i="35"/>
  <c r="L52" i="35"/>
  <c r="L54" i="35"/>
  <c r="L55" i="35"/>
  <c r="L57" i="35"/>
  <c r="Z57" i="35"/>
  <c r="M65" i="35"/>
  <c r="N65" i="35"/>
  <c r="P49" i="35"/>
  <c r="P51" i="35"/>
  <c r="P52" i="35"/>
  <c r="P54" i="35"/>
  <c r="P55" i="35"/>
  <c r="P57" i="35"/>
  <c r="O49" i="35"/>
  <c r="O51" i="35"/>
  <c r="O52" i="35"/>
  <c r="O54" i="35"/>
  <c r="O55" i="35"/>
  <c r="O57" i="35"/>
  <c r="Q49" i="35"/>
  <c r="V49" i="35"/>
  <c r="W49" i="35"/>
  <c r="Q51" i="35"/>
  <c r="V51" i="35"/>
  <c r="W51" i="35"/>
  <c r="Q52" i="35"/>
  <c r="V52" i="35"/>
  <c r="W52" i="35"/>
  <c r="Q54" i="35"/>
  <c r="V54" i="35"/>
  <c r="W54" i="35"/>
  <c r="Q55" i="35"/>
  <c r="V55" i="35"/>
  <c r="W55" i="35"/>
  <c r="W57" i="35"/>
  <c r="Q65" i="35"/>
  <c r="R49" i="35"/>
  <c r="R51" i="35"/>
  <c r="R52" i="35"/>
  <c r="R54" i="35"/>
  <c r="R55" i="35"/>
  <c r="R57" i="35"/>
  <c r="S49" i="35"/>
  <c r="S51" i="35"/>
  <c r="S52" i="35"/>
  <c r="S54" i="35"/>
  <c r="S55" i="35"/>
  <c r="S57" i="35"/>
  <c r="T49" i="35"/>
  <c r="T51" i="35"/>
  <c r="T52" i="35"/>
  <c r="T54" i="35"/>
  <c r="T55" i="35"/>
  <c r="T57" i="35"/>
  <c r="T65" i="35"/>
  <c r="U49" i="35"/>
  <c r="U51" i="35"/>
  <c r="U52" i="35"/>
  <c r="U54" i="35"/>
  <c r="U55" i="35"/>
  <c r="U57" i="35"/>
  <c r="U65" i="35"/>
  <c r="U64" i="35"/>
  <c r="C74" i="36" a="1"/>
  <c r="C74" i="36"/>
  <c r="D74" i="36"/>
  <c r="C76" i="36" a="1"/>
  <c r="C76" i="36"/>
  <c r="D76" i="36"/>
  <c r="C77" i="36" a="1"/>
  <c r="C77" i="36"/>
  <c r="D77" i="36"/>
  <c r="C79" i="36" a="1"/>
  <c r="C79" i="36"/>
  <c r="D79" i="36"/>
  <c r="C80" i="36" a="1"/>
  <c r="C80" i="36"/>
  <c r="D80" i="36"/>
  <c r="D82" i="36"/>
  <c r="E74" i="36"/>
  <c r="E76" i="36"/>
  <c r="E77" i="36"/>
  <c r="E79" i="36"/>
  <c r="E80" i="36"/>
  <c r="E82" i="36"/>
  <c r="X82" i="36"/>
  <c r="D66" i="36"/>
  <c r="D64" i="36"/>
  <c r="F74" i="36"/>
  <c r="F76" i="36"/>
  <c r="F77" i="36"/>
  <c r="F79" i="36"/>
  <c r="F80" i="36"/>
  <c r="F82" i="36"/>
  <c r="E66" i="36"/>
  <c r="E64" i="36"/>
  <c r="G74" i="36"/>
  <c r="G76" i="36"/>
  <c r="G77" i="36"/>
  <c r="G79" i="36"/>
  <c r="G80" i="36"/>
  <c r="G82" i="36"/>
  <c r="F66" i="36"/>
  <c r="F64" i="36"/>
  <c r="H74" i="36"/>
  <c r="H76" i="36"/>
  <c r="H77" i="36"/>
  <c r="H79" i="36"/>
  <c r="H80" i="36"/>
  <c r="H82" i="36"/>
  <c r="G66" i="36"/>
  <c r="G64" i="36"/>
  <c r="J74" i="36"/>
  <c r="J76" i="36"/>
  <c r="J77" i="36"/>
  <c r="J79" i="36"/>
  <c r="J80" i="36"/>
  <c r="J82" i="36"/>
  <c r="H66" i="36"/>
  <c r="H64" i="36"/>
  <c r="K74" i="36"/>
  <c r="K76" i="36"/>
  <c r="K77" i="36"/>
  <c r="K79" i="36"/>
  <c r="K80" i="36"/>
  <c r="K82" i="36"/>
  <c r="I66" i="36"/>
  <c r="I64" i="36"/>
  <c r="I74" i="36"/>
  <c r="I76" i="36"/>
  <c r="I77" i="36"/>
  <c r="I79" i="36"/>
  <c r="I80" i="36"/>
  <c r="I82" i="36"/>
  <c r="Y82" i="36"/>
  <c r="J66" i="36"/>
  <c r="J64" i="36"/>
  <c r="M74" i="36"/>
  <c r="M76" i="36"/>
  <c r="M77" i="36"/>
  <c r="M79" i="36"/>
  <c r="M80" i="36"/>
  <c r="M82" i="36"/>
  <c r="K66" i="36"/>
  <c r="K64" i="36"/>
  <c r="N74" i="36"/>
  <c r="N76" i="36"/>
  <c r="N77" i="36"/>
  <c r="N79" i="36"/>
  <c r="N80" i="36"/>
  <c r="N82" i="36"/>
  <c r="L66" i="36"/>
  <c r="L64" i="36"/>
  <c r="L74" i="36"/>
  <c r="L76" i="36"/>
  <c r="L77" i="36"/>
  <c r="L79" i="36"/>
  <c r="L80" i="36"/>
  <c r="L82" i="36"/>
  <c r="Z82" i="36"/>
  <c r="M66" i="36"/>
  <c r="M64" i="36"/>
  <c r="N66" i="36"/>
  <c r="N64" i="36"/>
  <c r="P74" i="36"/>
  <c r="P76" i="36"/>
  <c r="P77" i="36"/>
  <c r="P79" i="36"/>
  <c r="P80" i="36"/>
  <c r="P82" i="36"/>
  <c r="O66" i="36"/>
  <c r="O64" i="36"/>
  <c r="O74" i="36"/>
  <c r="O76" i="36"/>
  <c r="O77" i="36"/>
  <c r="O79" i="36"/>
  <c r="O80" i="36"/>
  <c r="O82" i="36"/>
  <c r="P66" i="36"/>
  <c r="P64" i="36"/>
  <c r="Q74" i="36"/>
  <c r="V74" i="36"/>
  <c r="W74" i="36"/>
  <c r="Q76" i="36"/>
  <c r="V76" i="36"/>
  <c r="W76" i="36"/>
  <c r="Q77" i="36"/>
  <c r="V77" i="36"/>
  <c r="W77" i="36"/>
  <c r="Q79" i="36"/>
  <c r="V79" i="36"/>
  <c r="W79" i="36"/>
  <c r="Q80" i="36"/>
  <c r="V80" i="36"/>
  <c r="W80" i="36"/>
  <c r="W82" i="36"/>
  <c r="Q66" i="36"/>
  <c r="Q64" i="36"/>
  <c r="R74" i="36"/>
  <c r="R76" i="36"/>
  <c r="R77" i="36"/>
  <c r="R79" i="36"/>
  <c r="R80" i="36"/>
  <c r="R82" i="36"/>
  <c r="R66" i="36"/>
  <c r="R64" i="36"/>
  <c r="S74" i="36"/>
  <c r="S76" i="36"/>
  <c r="S77" i="36"/>
  <c r="S79" i="36"/>
  <c r="S80" i="36"/>
  <c r="S82" i="36"/>
  <c r="S66" i="36"/>
  <c r="S64" i="36"/>
  <c r="T74" i="36"/>
  <c r="T76" i="36"/>
  <c r="T77" i="36"/>
  <c r="T79" i="36"/>
  <c r="T80" i="36"/>
  <c r="T82" i="36"/>
  <c r="U74" i="36"/>
  <c r="U76" i="36"/>
  <c r="U77" i="36"/>
  <c r="U79" i="36"/>
  <c r="U80" i="36"/>
  <c r="U82" i="36"/>
  <c r="T66" i="36"/>
  <c r="T64" i="36"/>
  <c r="AB64" i="36"/>
  <c r="D67" i="36"/>
  <c r="D68" i="36"/>
  <c r="D69" i="36"/>
  <c r="E67" i="36"/>
  <c r="E68" i="36"/>
  <c r="E69" i="36"/>
  <c r="F67" i="36"/>
  <c r="F68" i="36"/>
  <c r="F69" i="36"/>
  <c r="G67" i="36"/>
  <c r="G69" i="36"/>
  <c r="H67" i="36"/>
  <c r="H68" i="36"/>
  <c r="H69" i="36"/>
  <c r="I67" i="36"/>
  <c r="I68" i="36"/>
  <c r="I69" i="36"/>
  <c r="J67" i="36"/>
  <c r="J68" i="36"/>
  <c r="J69" i="36"/>
  <c r="K67" i="36"/>
  <c r="K68" i="36"/>
  <c r="K69" i="36"/>
  <c r="L67" i="36"/>
  <c r="L68" i="36"/>
  <c r="L69" i="36"/>
  <c r="M67" i="36"/>
  <c r="M68" i="36"/>
  <c r="M69" i="36"/>
  <c r="N67" i="36"/>
  <c r="N68" i="36"/>
  <c r="N69" i="36"/>
  <c r="O67" i="36"/>
  <c r="O69" i="36"/>
  <c r="P67" i="36"/>
  <c r="P69" i="36"/>
  <c r="Q67" i="36"/>
  <c r="Q68" i="36"/>
  <c r="Q69" i="36"/>
  <c r="R67" i="36"/>
  <c r="R69" i="36"/>
  <c r="S67" i="36"/>
  <c r="S69" i="36"/>
  <c r="T67" i="36"/>
  <c r="T68" i="36"/>
  <c r="T69" i="36"/>
  <c r="U68" i="36"/>
  <c r="U69" i="36"/>
  <c r="AB69" i="36"/>
  <c r="AC64" i="36"/>
  <c r="C30" i="44" a="1"/>
  <c r="C30" i="44"/>
  <c r="D30" i="44"/>
  <c r="C32" i="44" a="1"/>
  <c r="C32" i="44"/>
  <c r="D32" i="44"/>
  <c r="C33" i="44" a="1"/>
  <c r="C33" i="44"/>
  <c r="D33" i="44"/>
  <c r="C35" i="44" a="1"/>
  <c r="C35" i="44"/>
  <c r="D35" i="44"/>
  <c r="C36" i="44" a="1"/>
  <c r="C36" i="44"/>
  <c r="D36" i="44"/>
  <c r="D38" i="44"/>
  <c r="E30" i="44"/>
  <c r="E32" i="44"/>
  <c r="E33" i="44"/>
  <c r="E35" i="44"/>
  <c r="E36" i="44"/>
  <c r="E38" i="44"/>
  <c r="X38" i="44"/>
  <c r="D22" i="44"/>
  <c r="D20" i="44"/>
  <c r="F30" i="44"/>
  <c r="F32" i="44"/>
  <c r="F33" i="44"/>
  <c r="F35" i="44"/>
  <c r="F36" i="44"/>
  <c r="F38" i="44"/>
  <c r="E22" i="44"/>
  <c r="E20" i="44"/>
  <c r="G30" i="44"/>
  <c r="G32" i="44"/>
  <c r="G33" i="44"/>
  <c r="G35" i="44"/>
  <c r="G36" i="44"/>
  <c r="G38" i="44"/>
  <c r="F22" i="44"/>
  <c r="F20" i="44"/>
  <c r="H30" i="44"/>
  <c r="H32" i="44"/>
  <c r="H33" i="44"/>
  <c r="H35" i="44"/>
  <c r="H36" i="44"/>
  <c r="H38" i="44"/>
  <c r="G22" i="44"/>
  <c r="G20" i="44"/>
  <c r="J30" i="44"/>
  <c r="J32" i="44"/>
  <c r="J33" i="44"/>
  <c r="J35" i="44"/>
  <c r="J36" i="44"/>
  <c r="J38" i="44"/>
  <c r="H22" i="44"/>
  <c r="H20" i="44"/>
  <c r="K30" i="44"/>
  <c r="K32" i="44"/>
  <c r="K33" i="44"/>
  <c r="K35" i="44"/>
  <c r="K36" i="44"/>
  <c r="K38" i="44"/>
  <c r="I22" i="44"/>
  <c r="I20" i="44"/>
  <c r="I30" i="44"/>
  <c r="I32" i="44"/>
  <c r="I33" i="44"/>
  <c r="I35" i="44"/>
  <c r="I36" i="44"/>
  <c r="I38" i="44"/>
  <c r="Y38" i="44"/>
  <c r="J22" i="44"/>
  <c r="J20" i="44"/>
  <c r="M30" i="44"/>
  <c r="M32" i="44"/>
  <c r="M33" i="44"/>
  <c r="M35" i="44"/>
  <c r="M36" i="44"/>
  <c r="M38" i="44"/>
  <c r="K22" i="44"/>
  <c r="K20" i="44"/>
  <c r="N30" i="44"/>
  <c r="N32" i="44"/>
  <c r="N33" i="44"/>
  <c r="N35" i="44"/>
  <c r="N36" i="44"/>
  <c r="N38" i="44"/>
  <c r="L22" i="44"/>
  <c r="L20" i="44"/>
  <c r="L30" i="44"/>
  <c r="L32" i="44"/>
  <c r="L33" i="44"/>
  <c r="L35" i="44"/>
  <c r="L36" i="44"/>
  <c r="L38" i="44"/>
  <c r="Z38" i="44"/>
  <c r="M22" i="44"/>
  <c r="M20" i="44"/>
  <c r="N22" i="44"/>
  <c r="N20" i="44"/>
  <c r="P30" i="44"/>
  <c r="P32" i="44"/>
  <c r="P33" i="44"/>
  <c r="P35" i="44"/>
  <c r="P36" i="44"/>
  <c r="P38" i="44"/>
  <c r="O22" i="44"/>
  <c r="O20" i="44"/>
  <c r="O30" i="44"/>
  <c r="O32" i="44"/>
  <c r="O33" i="44"/>
  <c r="O35" i="44"/>
  <c r="O36" i="44"/>
  <c r="O38" i="44"/>
  <c r="P22" i="44"/>
  <c r="P20" i="44"/>
  <c r="Q30" i="44"/>
  <c r="V30" i="44"/>
  <c r="W30" i="44"/>
  <c r="Q32" i="44"/>
  <c r="V32" i="44"/>
  <c r="W32" i="44"/>
  <c r="Q33" i="44"/>
  <c r="V33" i="44"/>
  <c r="W33" i="44"/>
  <c r="Q35" i="44"/>
  <c r="V35" i="44"/>
  <c r="W35" i="44"/>
  <c r="Q36" i="44"/>
  <c r="V36" i="44"/>
  <c r="W36" i="44"/>
  <c r="W38" i="44"/>
  <c r="Q22" i="44"/>
  <c r="Q20" i="44"/>
  <c r="R30" i="44"/>
  <c r="R32" i="44"/>
  <c r="R33" i="44"/>
  <c r="R35" i="44"/>
  <c r="R36" i="44"/>
  <c r="R38" i="44"/>
  <c r="R22" i="44"/>
  <c r="R20" i="44"/>
  <c r="S30" i="44"/>
  <c r="S32" i="44"/>
  <c r="S33" i="44"/>
  <c r="S35" i="44"/>
  <c r="S36" i="44"/>
  <c r="S38" i="44"/>
  <c r="S22" i="44"/>
  <c r="S20" i="44"/>
  <c r="T30" i="44"/>
  <c r="T32" i="44"/>
  <c r="T33" i="44"/>
  <c r="T35" i="44"/>
  <c r="T36" i="44"/>
  <c r="T38" i="44"/>
  <c r="U30" i="44"/>
  <c r="U32" i="44"/>
  <c r="U33" i="44"/>
  <c r="U35" i="44"/>
  <c r="U36" i="44"/>
  <c r="U38" i="44"/>
  <c r="T22" i="44"/>
  <c r="T20" i="44"/>
  <c r="AB20" i="44"/>
  <c r="D23" i="44"/>
  <c r="D24" i="44"/>
  <c r="D25" i="44"/>
  <c r="E23" i="44"/>
  <c r="E24" i="44"/>
  <c r="E25" i="44"/>
  <c r="F23" i="44"/>
  <c r="F24" i="44"/>
  <c r="F25" i="44"/>
  <c r="G23" i="44"/>
  <c r="G25" i="44"/>
  <c r="H23" i="44"/>
  <c r="H24" i="44"/>
  <c r="H25" i="44"/>
  <c r="I23" i="44"/>
  <c r="I24" i="44"/>
  <c r="I25" i="44"/>
  <c r="J23" i="44"/>
  <c r="J24" i="44"/>
  <c r="J25" i="44"/>
  <c r="K23" i="44"/>
  <c r="K24" i="44"/>
  <c r="K25" i="44"/>
  <c r="L23" i="44"/>
  <c r="L24" i="44"/>
  <c r="L25" i="44"/>
  <c r="M23" i="44"/>
  <c r="M24" i="44"/>
  <c r="M25" i="44"/>
  <c r="N23" i="44"/>
  <c r="N24" i="44"/>
  <c r="N25" i="44"/>
  <c r="O23" i="44"/>
  <c r="O25" i="44"/>
  <c r="P23" i="44"/>
  <c r="P25" i="44"/>
  <c r="Q23" i="44"/>
  <c r="Q24" i="44"/>
  <c r="Q25" i="44"/>
  <c r="R23" i="44"/>
  <c r="R25" i="44"/>
  <c r="S23" i="44"/>
  <c r="S25" i="44"/>
  <c r="T23" i="44"/>
  <c r="T24" i="44"/>
  <c r="T25" i="44"/>
  <c r="U24" i="44"/>
  <c r="U25" i="44"/>
  <c r="AB25" i="44"/>
  <c r="AC20" i="44"/>
  <c r="AF20" i="44"/>
  <c r="AF25" i="44"/>
  <c r="AF21" i="44"/>
  <c r="AE20" i="44"/>
  <c r="AD20" i="44"/>
  <c r="C5" i="42" a="1"/>
  <c r="C5" i="42"/>
  <c r="D5" i="42"/>
  <c r="C7" i="42" a="1"/>
  <c r="C7" i="42"/>
  <c r="D7" i="42"/>
  <c r="C8" i="42" a="1"/>
  <c r="C8" i="42"/>
  <c r="D8" i="42"/>
  <c r="C10" i="42" a="1"/>
  <c r="C10" i="42"/>
  <c r="D10" i="42"/>
  <c r="C11" i="42" a="1"/>
  <c r="C11" i="42"/>
  <c r="D11" i="42"/>
  <c r="D13" i="42"/>
  <c r="E5" i="42"/>
  <c r="E7" i="42"/>
  <c r="E8" i="42"/>
  <c r="E10" i="42"/>
  <c r="E11" i="42"/>
  <c r="E13" i="42"/>
  <c r="X13" i="42"/>
  <c r="D23" i="42"/>
  <c r="D25" i="42"/>
  <c r="F5" i="42"/>
  <c r="F7" i="42"/>
  <c r="F8" i="42"/>
  <c r="F10" i="42"/>
  <c r="F11" i="42"/>
  <c r="F13" i="42"/>
  <c r="E23" i="42"/>
  <c r="E25" i="42"/>
  <c r="G5" i="42"/>
  <c r="G7" i="42"/>
  <c r="G8" i="42"/>
  <c r="G10" i="42"/>
  <c r="G11" i="42"/>
  <c r="G13" i="42"/>
  <c r="F23" i="42"/>
  <c r="F25" i="42"/>
  <c r="H5" i="42"/>
  <c r="H7" i="42"/>
  <c r="H8" i="42"/>
  <c r="H10" i="42"/>
  <c r="H11" i="42"/>
  <c r="H13" i="42"/>
  <c r="G23" i="42"/>
  <c r="G25" i="42"/>
  <c r="J5" i="42"/>
  <c r="J7" i="42"/>
  <c r="J8" i="42"/>
  <c r="J10" i="42"/>
  <c r="J11" i="42"/>
  <c r="J13" i="42"/>
  <c r="H23" i="42"/>
  <c r="H25" i="42"/>
  <c r="K5" i="42"/>
  <c r="K7" i="42"/>
  <c r="K8" i="42"/>
  <c r="K10" i="42"/>
  <c r="K11" i="42"/>
  <c r="K13" i="42"/>
  <c r="I23" i="42"/>
  <c r="I25" i="42"/>
  <c r="I5" i="42"/>
  <c r="I7" i="42"/>
  <c r="I8" i="42"/>
  <c r="I10" i="42"/>
  <c r="I11" i="42"/>
  <c r="I13" i="42"/>
  <c r="Y13" i="42"/>
  <c r="J23" i="42"/>
  <c r="J25" i="42"/>
  <c r="M5" i="42"/>
  <c r="M7" i="42"/>
  <c r="M8" i="42"/>
  <c r="M10" i="42"/>
  <c r="M11" i="42"/>
  <c r="M13" i="42"/>
  <c r="K23" i="42"/>
  <c r="K25" i="42"/>
  <c r="N5" i="42"/>
  <c r="N7" i="42"/>
  <c r="N8" i="42"/>
  <c r="N10" i="42"/>
  <c r="N11" i="42"/>
  <c r="N13" i="42"/>
  <c r="L23" i="42"/>
  <c r="L25" i="42"/>
  <c r="L5" i="42"/>
  <c r="L7" i="42"/>
  <c r="L8" i="42"/>
  <c r="L10" i="42"/>
  <c r="L11" i="42"/>
  <c r="L13" i="42"/>
  <c r="Z13" i="42"/>
  <c r="M23" i="42"/>
  <c r="M25" i="42"/>
  <c r="N23" i="42"/>
  <c r="N25" i="42"/>
  <c r="P5" i="42"/>
  <c r="P7" i="42"/>
  <c r="P8" i="42"/>
  <c r="P10" i="42"/>
  <c r="P11" i="42"/>
  <c r="P13" i="42"/>
  <c r="O23" i="42"/>
  <c r="O25" i="42"/>
  <c r="O5" i="42"/>
  <c r="O7" i="42"/>
  <c r="O8" i="42"/>
  <c r="O10" i="42"/>
  <c r="O11" i="42"/>
  <c r="O13" i="42"/>
  <c r="P23" i="42"/>
  <c r="P25" i="42"/>
  <c r="Q5" i="42"/>
  <c r="V5" i="42"/>
  <c r="W5" i="42"/>
  <c r="Q7" i="42"/>
  <c r="V7" i="42"/>
  <c r="W7" i="42"/>
  <c r="Q8" i="42"/>
  <c r="V8" i="42"/>
  <c r="W8" i="42"/>
  <c r="Q10" i="42"/>
  <c r="V10" i="42"/>
  <c r="W10" i="42"/>
  <c r="Q11" i="42"/>
  <c r="V11" i="42"/>
  <c r="W11" i="42"/>
  <c r="W13" i="42"/>
  <c r="Q23" i="42"/>
  <c r="Q25" i="42"/>
  <c r="R5" i="42"/>
  <c r="R7" i="42"/>
  <c r="R8" i="42"/>
  <c r="R10" i="42"/>
  <c r="R11" i="42"/>
  <c r="R13" i="42"/>
  <c r="R23" i="42"/>
  <c r="R25" i="42"/>
  <c r="S5" i="42"/>
  <c r="S7" i="42"/>
  <c r="S8" i="42"/>
  <c r="S10" i="42"/>
  <c r="S11" i="42"/>
  <c r="S13" i="42"/>
  <c r="S23" i="42"/>
  <c r="S25" i="42"/>
  <c r="T5" i="42"/>
  <c r="T7" i="42"/>
  <c r="T8" i="42"/>
  <c r="T10" i="42"/>
  <c r="T11" i="42"/>
  <c r="T13" i="42"/>
  <c r="U5" i="42"/>
  <c r="U7" i="42"/>
  <c r="U8" i="42"/>
  <c r="U10" i="42"/>
  <c r="U11" i="42"/>
  <c r="U13" i="42"/>
  <c r="T23" i="42"/>
  <c r="T25" i="42"/>
  <c r="AB25" i="42"/>
  <c r="D21" i="42"/>
  <c r="D22" i="42"/>
  <c r="D20" i="42"/>
  <c r="E21" i="42"/>
  <c r="E22" i="42"/>
  <c r="E20" i="42"/>
  <c r="F21" i="42"/>
  <c r="F22" i="42"/>
  <c r="F20" i="42"/>
  <c r="G22" i="42"/>
  <c r="G20" i="42"/>
  <c r="H21" i="42"/>
  <c r="H22" i="42"/>
  <c r="H20" i="42"/>
  <c r="I21" i="42"/>
  <c r="I22" i="42"/>
  <c r="I20" i="42"/>
  <c r="J21" i="42"/>
  <c r="J22" i="42"/>
  <c r="J20" i="42"/>
  <c r="K21" i="42"/>
  <c r="K22" i="42"/>
  <c r="K20" i="42"/>
  <c r="L21" i="42"/>
  <c r="L22" i="42"/>
  <c r="L20" i="42"/>
  <c r="M21" i="42"/>
  <c r="M22" i="42"/>
  <c r="M20" i="42"/>
  <c r="N21" i="42"/>
  <c r="N22" i="42"/>
  <c r="N20" i="42"/>
  <c r="O22" i="42"/>
  <c r="O20" i="42"/>
  <c r="P22" i="42"/>
  <c r="P20" i="42"/>
  <c r="Q21" i="42"/>
  <c r="Q22" i="42"/>
  <c r="Q20" i="42"/>
  <c r="R22" i="42"/>
  <c r="R20" i="42"/>
  <c r="S22" i="42"/>
  <c r="S20" i="42"/>
  <c r="T21" i="42"/>
  <c r="T22" i="42"/>
  <c r="T20" i="42"/>
  <c r="U21" i="42"/>
  <c r="U20" i="42"/>
  <c r="AB20" i="42"/>
  <c r="AC25" i="42"/>
  <c r="Z49" i="35"/>
  <c r="Y49" i="35"/>
  <c r="X49" i="35"/>
  <c r="V57" i="35"/>
  <c r="Q57" i="35"/>
  <c r="V82" i="36"/>
  <c r="Q82" i="36"/>
  <c r="Z74" i="36"/>
  <c r="Y74" i="36"/>
  <c r="X74" i="36"/>
  <c r="AC69" i="36"/>
  <c r="AC20" i="42"/>
  <c r="AF20" i="42" s="1"/>
  <c r="AE20" i="42"/>
  <c r="AD20" i="42"/>
  <c r="X5" i="42"/>
  <c r="V13" i="42"/>
  <c r="Q13" i="42"/>
  <c r="Z5" i="42"/>
  <c r="Y5" i="42"/>
  <c r="AF24" i="44"/>
  <c r="AE25" i="44"/>
  <c r="AD25" i="44"/>
  <c r="AC25" i="44"/>
  <c r="X30" i="44"/>
  <c r="V38" i="44"/>
  <c r="Q38" i="44"/>
  <c r="Z30" i="44"/>
  <c r="Y30" i="44"/>
  <c r="X8" i="42"/>
  <c r="Y8" i="42"/>
  <c r="Z8" i="42"/>
  <c r="Y33" i="44"/>
  <c r="Z33" i="44"/>
  <c r="X33" i="44"/>
  <c r="X7" i="42"/>
  <c r="Y7" i="42"/>
  <c r="Z7" i="42"/>
  <c r="Z32" i="44"/>
  <c r="Y32" i="44"/>
  <c r="X32" i="44"/>
  <c r="X11" i="42"/>
  <c r="Y11" i="42"/>
  <c r="Z11" i="42"/>
  <c r="X36" i="44"/>
  <c r="Z36" i="44"/>
  <c r="Y36" i="44"/>
  <c r="X10" i="42"/>
  <c r="Y10" i="42"/>
  <c r="Z10" i="42"/>
  <c r="Z35" i="44"/>
  <c r="Y35" i="44"/>
  <c r="X35" i="44"/>
  <c r="Q13" i="35"/>
  <c r="V13" i="35"/>
  <c r="Y7" i="35"/>
  <c r="Z7" i="35"/>
  <c r="X7" i="35"/>
  <c r="Z8" i="35"/>
  <c r="X8" i="35"/>
  <c r="Y8" i="35"/>
  <c r="X76" i="36"/>
  <c r="Y76" i="36"/>
  <c r="Z76" i="36"/>
  <c r="Z51" i="35"/>
  <c r="Y51" i="35"/>
  <c r="X51" i="35"/>
  <c r="X77" i="36"/>
  <c r="Y77" i="36"/>
  <c r="Z77" i="36"/>
  <c r="Z52" i="35"/>
  <c r="X52" i="35"/>
  <c r="Y52" i="35"/>
  <c r="Y10" i="35"/>
  <c r="X10" i="35"/>
  <c r="Z10" i="35"/>
  <c r="X11" i="35"/>
  <c r="Y11" i="35"/>
  <c r="Z11" i="35"/>
  <c r="X79" i="36"/>
  <c r="Y79" i="36"/>
  <c r="Z79" i="36"/>
  <c r="Y54" i="35"/>
  <c r="Z54" i="35"/>
  <c r="X54" i="35"/>
  <c r="X80" i="36"/>
  <c r="Y80" i="36"/>
  <c r="Z80" i="36"/>
  <c r="Y55" i="35"/>
  <c r="Z55" i="35"/>
  <c r="X55" i="35"/>
  <c r="C74" i="39" a="1"/>
  <c r="C74" i="39" s="1"/>
  <c r="C76" i="39" a="1"/>
  <c r="C76" i="39" s="1"/>
  <c r="C77" i="39" a="1"/>
  <c r="C77" i="39" s="1"/>
  <c r="C79" i="39" a="1"/>
  <c r="C79" i="39" s="1"/>
  <c r="C79" i="40" a="1"/>
  <c r="C79" i="40"/>
  <c r="V79" i="40"/>
  <c r="U79" i="40"/>
  <c r="T79" i="40"/>
  <c r="S79" i="40"/>
  <c r="R79" i="40"/>
  <c r="P79" i="40"/>
  <c r="O79" i="40"/>
  <c r="N79" i="40"/>
  <c r="L79" i="40"/>
  <c r="K79" i="40"/>
  <c r="I79" i="40"/>
  <c r="H79" i="40"/>
  <c r="G79" i="40"/>
  <c r="F79" i="40"/>
  <c r="E79" i="40"/>
  <c r="Q79" i="40"/>
  <c r="W79" i="40"/>
  <c r="D79" i="40"/>
  <c r="X79" i="40"/>
  <c r="J79" i="40"/>
  <c r="Y79" i="40"/>
  <c r="M79" i="40"/>
  <c r="Z79" i="40"/>
  <c r="C54" i="42" a="1"/>
  <c r="C54" i="42"/>
  <c r="U54" i="42"/>
  <c r="T54" i="42"/>
  <c r="S54" i="42"/>
  <c r="R54" i="42"/>
  <c r="Q54" i="42"/>
  <c r="V54" i="42"/>
  <c r="W54" i="42"/>
  <c r="P54" i="42"/>
  <c r="O54" i="42"/>
  <c r="N54" i="42"/>
  <c r="M54" i="42"/>
  <c r="L54" i="42"/>
  <c r="Z54" i="42"/>
  <c r="K54" i="42"/>
  <c r="J54" i="42"/>
  <c r="I54" i="42"/>
  <c r="Y54" i="42"/>
  <c r="H54" i="42"/>
  <c r="G54" i="42"/>
  <c r="F54" i="42"/>
  <c r="E54" i="42"/>
  <c r="D54" i="42"/>
  <c r="X54" i="42"/>
  <c r="C80" i="39" a="1"/>
  <c r="C80" i="39" s="1"/>
  <c r="C80" i="40" a="1"/>
  <c r="C80" i="40"/>
  <c r="V80" i="40"/>
  <c r="U80" i="40"/>
  <c r="T80" i="40"/>
  <c r="S80" i="40"/>
  <c r="R80" i="40"/>
  <c r="P80" i="40"/>
  <c r="O80" i="40"/>
  <c r="N80" i="40"/>
  <c r="L80" i="40"/>
  <c r="K80" i="40"/>
  <c r="I80" i="40"/>
  <c r="H80" i="40"/>
  <c r="G80" i="40"/>
  <c r="F80" i="40"/>
  <c r="E80" i="40"/>
  <c r="Q80" i="40"/>
  <c r="W80" i="40"/>
  <c r="D80" i="40"/>
  <c r="X80" i="40"/>
  <c r="J80" i="40"/>
  <c r="Y80" i="40"/>
  <c r="M80" i="40"/>
  <c r="Z80" i="40"/>
  <c r="C55" i="42" a="1"/>
  <c r="C55" i="42"/>
  <c r="U55" i="42"/>
  <c r="T55" i="42"/>
  <c r="S55" i="42"/>
  <c r="R55" i="42"/>
  <c r="Q55" i="42"/>
  <c r="V55" i="42"/>
  <c r="W55" i="42"/>
  <c r="P55" i="42"/>
  <c r="O55" i="42"/>
  <c r="N55" i="42"/>
  <c r="M55" i="42"/>
  <c r="L55" i="42"/>
  <c r="Z55" i="42"/>
  <c r="K55" i="42"/>
  <c r="J55" i="42"/>
  <c r="I55" i="42"/>
  <c r="Y55" i="42"/>
  <c r="H55" i="42"/>
  <c r="G55" i="42"/>
  <c r="F55" i="42"/>
  <c r="E55" i="42"/>
  <c r="D55" i="42"/>
  <c r="X55" i="42"/>
  <c r="C76" i="40" a="1"/>
  <c r="C76" i="40"/>
  <c r="V76" i="40"/>
  <c r="U76" i="40"/>
  <c r="T76" i="40"/>
  <c r="S76" i="40"/>
  <c r="R76" i="40"/>
  <c r="P76" i="40"/>
  <c r="O76" i="40"/>
  <c r="N76" i="40"/>
  <c r="L76" i="40"/>
  <c r="K76" i="40"/>
  <c r="I76" i="40"/>
  <c r="H76" i="40"/>
  <c r="G76" i="40"/>
  <c r="F76" i="40"/>
  <c r="E76" i="40"/>
  <c r="Q76" i="40"/>
  <c r="W76" i="40"/>
  <c r="M76" i="40"/>
  <c r="Z76" i="40"/>
  <c r="J76" i="40"/>
  <c r="Y76" i="40"/>
  <c r="D76" i="40"/>
  <c r="X76" i="40"/>
  <c r="C51" i="42" a="1"/>
  <c r="C51" i="42"/>
  <c r="U51" i="42"/>
  <c r="T51" i="42"/>
  <c r="S51" i="42"/>
  <c r="R51" i="42"/>
  <c r="Q51" i="42"/>
  <c r="V51" i="42"/>
  <c r="W51" i="42"/>
  <c r="P51" i="42"/>
  <c r="O51" i="42"/>
  <c r="N51" i="42"/>
  <c r="M51" i="42"/>
  <c r="L51" i="42"/>
  <c r="Z51" i="42"/>
  <c r="K51" i="42"/>
  <c r="J51" i="42"/>
  <c r="I51" i="42"/>
  <c r="Y51" i="42"/>
  <c r="H51" i="42"/>
  <c r="G51" i="42"/>
  <c r="F51" i="42"/>
  <c r="E51" i="42"/>
  <c r="D51" i="42"/>
  <c r="X51" i="42"/>
  <c r="C77" i="40" a="1"/>
  <c r="C77" i="40"/>
  <c r="V77" i="40"/>
  <c r="U77" i="40"/>
  <c r="T77" i="40"/>
  <c r="S77" i="40"/>
  <c r="R77" i="40"/>
  <c r="P77" i="40"/>
  <c r="O77" i="40"/>
  <c r="N77" i="40"/>
  <c r="L77" i="40"/>
  <c r="K77" i="40"/>
  <c r="I77" i="40"/>
  <c r="H77" i="40"/>
  <c r="G77" i="40"/>
  <c r="F77" i="40"/>
  <c r="E77" i="40"/>
  <c r="Q77" i="40"/>
  <c r="W77" i="40"/>
  <c r="M77" i="40"/>
  <c r="Z77" i="40"/>
  <c r="J77" i="40"/>
  <c r="Y77" i="40"/>
  <c r="D77" i="40"/>
  <c r="X77" i="40"/>
  <c r="C52" i="42" a="1"/>
  <c r="C52" i="42"/>
  <c r="U52" i="42"/>
  <c r="T52" i="42"/>
  <c r="S52" i="42"/>
  <c r="R52" i="42"/>
  <c r="Q52" i="42"/>
  <c r="V52" i="42"/>
  <c r="W52" i="42"/>
  <c r="P52" i="42"/>
  <c r="O52" i="42"/>
  <c r="N52" i="42"/>
  <c r="M52" i="42"/>
  <c r="L52" i="42"/>
  <c r="Z52" i="42"/>
  <c r="K52" i="42"/>
  <c r="J52" i="42"/>
  <c r="I52" i="42"/>
  <c r="Y52" i="42"/>
  <c r="H52" i="42"/>
  <c r="G52" i="42"/>
  <c r="F52" i="42"/>
  <c r="E52" i="42"/>
  <c r="D52" i="42"/>
  <c r="X52" i="42"/>
  <c r="C74" i="40" a="1"/>
  <c r="C74" i="40"/>
  <c r="E74" i="40"/>
  <c r="E82" i="40"/>
  <c r="I74" i="40"/>
  <c r="I82" i="40"/>
  <c r="U74" i="40"/>
  <c r="U82" i="40"/>
  <c r="U68" i="40"/>
  <c r="U69" i="40"/>
  <c r="V74" i="40"/>
  <c r="V82" i="40"/>
  <c r="T74" i="40"/>
  <c r="T82" i="40"/>
  <c r="T68" i="40"/>
  <c r="T67" i="40"/>
  <c r="T69" i="40"/>
  <c r="S74" i="40"/>
  <c r="S82" i="40"/>
  <c r="S67" i="40"/>
  <c r="S69" i="40"/>
  <c r="R74" i="40"/>
  <c r="R82" i="40"/>
  <c r="R67" i="40"/>
  <c r="R69" i="40"/>
  <c r="O74" i="40"/>
  <c r="O82" i="40"/>
  <c r="P67" i="40"/>
  <c r="P69" i="40"/>
  <c r="P74" i="40"/>
  <c r="P82" i="40"/>
  <c r="O67" i="40"/>
  <c r="O69" i="40"/>
  <c r="N74" i="40"/>
  <c r="N82" i="40"/>
  <c r="L68" i="40"/>
  <c r="L67" i="40"/>
  <c r="L69" i="40"/>
  <c r="K74" i="40"/>
  <c r="K82" i="40"/>
  <c r="I68" i="40"/>
  <c r="I67" i="40"/>
  <c r="I69" i="40"/>
  <c r="H74" i="40"/>
  <c r="H82" i="40"/>
  <c r="G67" i="40"/>
  <c r="G69" i="40"/>
  <c r="G74" i="40"/>
  <c r="G82" i="40"/>
  <c r="F68" i="40"/>
  <c r="F67" i="40"/>
  <c r="F69" i="40"/>
  <c r="F74" i="40"/>
  <c r="F82" i="40"/>
  <c r="E68" i="40"/>
  <c r="E67" i="40"/>
  <c r="E69" i="40"/>
  <c r="Q74" i="40"/>
  <c r="Q82" i="40"/>
  <c r="W74" i="40"/>
  <c r="W82" i="40"/>
  <c r="Q68" i="40"/>
  <c r="Q67" i="40"/>
  <c r="Q69" i="40"/>
  <c r="L74" i="40"/>
  <c r="L82" i="40"/>
  <c r="N68" i="40"/>
  <c r="N67" i="40"/>
  <c r="N69" i="40"/>
  <c r="M74" i="40"/>
  <c r="M82" i="40"/>
  <c r="K68" i="40"/>
  <c r="K67" i="40"/>
  <c r="K69" i="40"/>
  <c r="Z82" i="40"/>
  <c r="M68" i="40"/>
  <c r="M67" i="40"/>
  <c r="M69" i="40"/>
  <c r="Z74" i="40"/>
  <c r="J74" i="40"/>
  <c r="J82" i="40"/>
  <c r="H68" i="40"/>
  <c r="H67" i="40"/>
  <c r="H69" i="40"/>
  <c r="Y82" i="40"/>
  <c r="J68" i="40"/>
  <c r="J67" i="40"/>
  <c r="J69" i="40"/>
  <c r="Y74" i="40"/>
  <c r="D74" i="40"/>
  <c r="D82" i="40"/>
  <c r="X82" i="40"/>
  <c r="D68" i="40"/>
  <c r="D67" i="40"/>
  <c r="D69" i="40"/>
  <c r="AB69" i="40"/>
  <c r="D66" i="40"/>
  <c r="D64" i="40"/>
  <c r="E66" i="40"/>
  <c r="E64" i="40"/>
  <c r="F66" i="40"/>
  <c r="F64" i="40"/>
  <c r="G66" i="40"/>
  <c r="G64" i="40"/>
  <c r="H66" i="40"/>
  <c r="H64" i="40"/>
  <c r="I66" i="40"/>
  <c r="I64" i="40"/>
  <c r="J66" i="40"/>
  <c r="J64" i="40"/>
  <c r="K66" i="40"/>
  <c r="K64" i="40"/>
  <c r="L66" i="40"/>
  <c r="L64" i="40"/>
  <c r="M66" i="40"/>
  <c r="M64" i="40"/>
  <c r="N66" i="40"/>
  <c r="N64" i="40"/>
  <c r="O66" i="40"/>
  <c r="O64" i="40"/>
  <c r="P66" i="40"/>
  <c r="P64" i="40"/>
  <c r="Q66" i="40"/>
  <c r="Q64" i="40"/>
  <c r="R66" i="40"/>
  <c r="R64" i="40"/>
  <c r="S66" i="40"/>
  <c r="S64" i="40"/>
  <c r="T66" i="40"/>
  <c r="T64" i="40"/>
  <c r="AB64" i="40"/>
  <c r="AC69" i="40"/>
  <c r="AD69" i="40"/>
  <c r="AE69" i="40"/>
  <c r="AF69" i="40"/>
  <c r="AF64" i="40"/>
  <c r="AF68" i="40"/>
  <c r="X74" i="40"/>
  <c r="C49" i="42" a="1"/>
  <c r="C49" i="42"/>
  <c r="I49" i="42"/>
  <c r="I57" i="42"/>
  <c r="Q49" i="42"/>
  <c r="Q57" i="42"/>
  <c r="V49" i="42"/>
  <c r="W49" i="42"/>
  <c r="W57" i="42"/>
  <c r="Q65" i="42"/>
  <c r="U49" i="42"/>
  <c r="U57" i="42"/>
  <c r="U65" i="42"/>
  <c r="U64" i="42"/>
  <c r="V57" i="42"/>
  <c r="H49" i="42"/>
  <c r="H57" i="42"/>
  <c r="O49" i="42"/>
  <c r="O57" i="42"/>
  <c r="P49" i="42"/>
  <c r="P57" i="42"/>
  <c r="R49" i="42"/>
  <c r="R57" i="42"/>
  <c r="S49" i="42"/>
  <c r="S57" i="42"/>
  <c r="T49" i="42"/>
  <c r="T57" i="42"/>
  <c r="T65" i="42"/>
  <c r="N49" i="42"/>
  <c r="N57" i="42"/>
  <c r="L65" i="42"/>
  <c r="D49" i="42"/>
  <c r="D57" i="42"/>
  <c r="E49" i="42"/>
  <c r="E57" i="42"/>
  <c r="X57" i="42"/>
  <c r="D65" i="42"/>
  <c r="F49" i="42"/>
  <c r="F57" i="42"/>
  <c r="E65" i="42"/>
  <c r="G49" i="42"/>
  <c r="G57" i="42"/>
  <c r="F65" i="42"/>
  <c r="J49" i="42"/>
  <c r="J57" i="42"/>
  <c r="H65" i="42"/>
  <c r="K49" i="42"/>
  <c r="K57" i="42"/>
  <c r="I65" i="42"/>
  <c r="Y57" i="42"/>
  <c r="J65" i="42"/>
  <c r="M49" i="42"/>
  <c r="M57" i="42"/>
  <c r="K65" i="42"/>
  <c r="L49" i="42"/>
  <c r="L57" i="42"/>
  <c r="Z57" i="42"/>
  <c r="M65" i="42"/>
  <c r="N65" i="42"/>
  <c r="X49" i="42"/>
  <c r="Y49" i="42"/>
  <c r="Z49" i="42"/>
  <c r="AC64" i="40"/>
  <c r="AD64" i="40"/>
  <c r="AE64" i="40"/>
  <c r="AF65" i="40"/>
  <c r="C5" i="39" a="1"/>
  <c r="C5" i="39"/>
  <c r="D5" i="39"/>
  <c r="C7" i="39" a="1"/>
  <c r="C7" i="39"/>
  <c r="D7" i="39"/>
  <c r="C8" i="39" a="1"/>
  <c r="C8" i="39"/>
  <c r="D8" i="39"/>
  <c r="C10" i="39" a="1"/>
  <c r="C10" i="39"/>
  <c r="D10" i="39"/>
  <c r="C11" i="39" a="1"/>
  <c r="C11" i="39"/>
  <c r="D11" i="39"/>
  <c r="D13" i="39"/>
  <c r="E5" i="39"/>
  <c r="E7" i="39"/>
  <c r="E8" i="39"/>
  <c r="E10" i="39"/>
  <c r="E11" i="39"/>
  <c r="E13" i="39"/>
  <c r="X13" i="39"/>
  <c r="D21" i="39"/>
  <c r="F5" i="39"/>
  <c r="F7" i="39"/>
  <c r="F8" i="39"/>
  <c r="F10" i="39"/>
  <c r="F11" i="39"/>
  <c r="F13" i="39"/>
  <c r="E21" i="39"/>
  <c r="G5" i="39"/>
  <c r="G7" i="39"/>
  <c r="G8" i="39"/>
  <c r="G10" i="39"/>
  <c r="G11" i="39"/>
  <c r="G13" i="39"/>
  <c r="F21" i="39"/>
  <c r="H5" i="39"/>
  <c r="H7" i="39"/>
  <c r="H8" i="39"/>
  <c r="H10" i="39"/>
  <c r="H11" i="39"/>
  <c r="H13" i="39"/>
  <c r="J5" i="39"/>
  <c r="J7" i="39"/>
  <c r="J8" i="39"/>
  <c r="J10" i="39"/>
  <c r="J11" i="39"/>
  <c r="J13" i="39"/>
  <c r="H21" i="39"/>
  <c r="K5" i="39"/>
  <c r="K7" i="39"/>
  <c r="K8" i="39"/>
  <c r="K10" i="39"/>
  <c r="K11" i="39"/>
  <c r="K13" i="39"/>
  <c r="I21" i="39"/>
  <c r="I5" i="39"/>
  <c r="I7" i="39"/>
  <c r="I8" i="39"/>
  <c r="I10" i="39"/>
  <c r="I11" i="39"/>
  <c r="I13" i="39"/>
  <c r="Y13" i="39"/>
  <c r="J21" i="39"/>
  <c r="M5" i="39"/>
  <c r="M7" i="39"/>
  <c r="M8" i="39"/>
  <c r="M10" i="39"/>
  <c r="M11" i="39"/>
  <c r="M13" i="39"/>
  <c r="K21" i="39"/>
  <c r="N5" i="39"/>
  <c r="N7" i="39"/>
  <c r="N8" i="39"/>
  <c r="N10" i="39"/>
  <c r="N11" i="39"/>
  <c r="N13" i="39"/>
  <c r="L21" i="39"/>
  <c r="L5" i="39"/>
  <c r="L7" i="39"/>
  <c r="L8" i="39"/>
  <c r="L10" i="39"/>
  <c r="L11" i="39"/>
  <c r="L13" i="39"/>
  <c r="Z13" i="39"/>
  <c r="M21" i="39"/>
  <c r="N21" i="39"/>
  <c r="P5" i="39"/>
  <c r="P7" i="39"/>
  <c r="P8" i="39"/>
  <c r="P10" i="39"/>
  <c r="P11" i="39"/>
  <c r="P13" i="39"/>
  <c r="O5" i="39"/>
  <c r="O7" i="39"/>
  <c r="O8" i="39"/>
  <c r="O10" i="39"/>
  <c r="O11" i="39"/>
  <c r="O13" i="39"/>
  <c r="Q5" i="39"/>
  <c r="V5" i="39"/>
  <c r="W5" i="39"/>
  <c r="Q7" i="39"/>
  <c r="V7" i="39"/>
  <c r="W7" i="39"/>
  <c r="Q8" i="39"/>
  <c r="V8" i="39"/>
  <c r="W8" i="39"/>
  <c r="Q10" i="39"/>
  <c r="V10" i="39"/>
  <c r="W10" i="39"/>
  <c r="Q11" i="39"/>
  <c r="V11" i="39"/>
  <c r="W11" i="39"/>
  <c r="W13" i="39"/>
  <c r="Q21" i="39"/>
  <c r="R5" i="39"/>
  <c r="R7" i="39"/>
  <c r="R8" i="39"/>
  <c r="R10" i="39"/>
  <c r="R11" i="39"/>
  <c r="R13" i="39"/>
  <c r="S5" i="39"/>
  <c r="S7" i="39"/>
  <c r="S8" i="39"/>
  <c r="S10" i="39"/>
  <c r="S11" i="39"/>
  <c r="S13" i="39"/>
  <c r="T5" i="39"/>
  <c r="T7" i="39"/>
  <c r="T8" i="39"/>
  <c r="T10" i="39"/>
  <c r="T11" i="39"/>
  <c r="T13" i="39"/>
  <c r="T21" i="39"/>
  <c r="U5" i="39"/>
  <c r="U7" i="39"/>
  <c r="U8" i="39"/>
  <c r="U10" i="39"/>
  <c r="U11" i="39"/>
  <c r="U13" i="39"/>
  <c r="U21" i="39"/>
  <c r="U20" i="39"/>
  <c r="C49" i="39" a="1"/>
  <c r="C49" i="39"/>
  <c r="D49" i="39"/>
  <c r="C51" i="39" a="1"/>
  <c r="C51" i="39"/>
  <c r="D51" i="39"/>
  <c r="C52" i="39" a="1"/>
  <c r="C52" i="39"/>
  <c r="D52" i="39"/>
  <c r="C54" i="39" a="1"/>
  <c r="C54" i="39"/>
  <c r="D54" i="39"/>
  <c r="C55" i="39" a="1"/>
  <c r="C55" i="39"/>
  <c r="D55" i="39"/>
  <c r="D57" i="39"/>
  <c r="E49" i="39"/>
  <c r="E51" i="39"/>
  <c r="E52" i="39"/>
  <c r="E54" i="39"/>
  <c r="E55" i="39"/>
  <c r="E57" i="39"/>
  <c r="X57" i="39"/>
  <c r="D65" i="39"/>
  <c r="F49" i="39"/>
  <c r="F51" i="39"/>
  <c r="F52" i="39"/>
  <c r="F54" i="39"/>
  <c r="F55" i="39"/>
  <c r="F57" i="39"/>
  <c r="E65" i="39"/>
  <c r="G49" i="39"/>
  <c r="G51" i="39"/>
  <c r="G52" i="39"/>
  <c r="G54" i="39"/>
  <c r="G55" i="39"/>
  <c r="G57" i="39"/>
  <c r="F65" i="39"/>
  <c r="H49" i="39"/>
  <c r="H51" i="39"/>
  <c r="H52" i="39"/>
  <c r="H54" i="39"/>
  <c r="H55" i="39"/>
  <c r="H57" i="39"/>
  <c r="J49" i="39"/>
  <c r="J51" i="39"/>
  <c r="J52" i="39"/>
  <c r="J54" i="39"/>
  <c r="J55" i="39"/>
  <c r="J57" i="39"/>
  <c r="H65" i="39"/>
  <c r="K49" i="39"/>
  <c r="K51" i="39"/>
  <c r="K52" i="39"/>
  <c r="K54" i="39"/>
  <c r="K55" i="39"/>
  <c r="K57" i="39"/>
  <c r="I65" i="39"/>
  <c r="I49" i="39"/>
  <c r="I51" i="39"/>
  <c r="I52" i="39"/>
  <c r="I54" i="39"/>
  <c r="I55" i="39"/>
  <c r="I57" i="39"/>
  <c r="Y57" i="39"/>
  <c r="J65" i="39"/>
  <c r="M49" i="39"/>
  <c r="M51" i="39"/>
  <c r="M52" i="39"/>
  <c r="M54" i="39"/>
  <c r="M55" i="39"/>
  <c r="M57" i="39"/>
  <c r="K65" i="39"/>
  <c r="N49" i="39"/>
  <c r="N51" i="39"/>
  <c r="N52" i="39"/>
  <c r="N54" i="39"/>
  <c r="N55" i="39"/>
  <c r="N57" i="39"/>
  <c r="L65" i="39"/>
  <c r="L49" i="39"/>
  <c r="L51" i="39"/>
  <c r="L52" i="39"/>
  <c r="L54" i="39"/>
  <c r="L55" i="39"/>
  <c r="L57" i="39"/>
  <c r="Z57" i="39"/>
  <c r="M65" i="39"/>
  <c r="N65" i="39"/>
  <c r="P49" i="39"/>
  <c r="P51" i="39"/>
  <c r="P52" i="39"/>
  <c r="P54" i="39"/>
  <c r="P55" i="39"/>
  <c r="P57" i="39"/>
  <c r="O49" i="39"/>
  <c r="O51" i="39"/>
  <c r="O52" i="39"/>
  <c r="O54" i="39"/>
  <c r="O55" i="39"/>
  <c r="O57" i="39"/>
  <c r="Q49" i="39"/>
  <c r="V49" i="39"/>
  <c r="W49" i="39"/>
  <c r="Q51" i="39"/>
  <c r="V51" i="39"/>
  <c r="W51" i="39"/>
  <c r="Q52" i="39"/>
  <c r="V52" i="39"/>
  <c r="W52" i="39"/>
  <c r="Q54" i="39"/>
  <c r="V54" i="39"/>
  <c r="W54" i="39"/>
  <c r="Q55" i="39"/>
  <c r="V55" i="39"/>
  <c r="W55" i="39"/>
  <c r="W57" i="39"/>
  <c r="Q65" i="39"/>
  <c r="R49" i="39"/>
  <c r="R51" i="39"/>
  <c r="R52" i="39"/>
  <c r="R54" i="39"/>
  <c r="R55" i="39"/>
  <c r="R57" i="39"/>
  <c r="S49" i="39"/>
  <c r="S51" i="39"/>
  <c r="S52" i="39"/>
  <c r="S54" i="39"/>
  <c r="S55" i="39"/>
  <c r="S57" i="39"/>
  <c r="T49" i="39"/>
  <c r="T51" i="39"/>
  <c r="T52" i="39"/>
  <c r="T54" i="39"/>
  <c r="T55" i="39"/>
  <c r="T57" i="39"/>
  <c r="T65" i="39"/>
  <c r="U49" i="39"/>
  <c r="U51" i="39"/>
  <c r="U52" i="39"/>
  <c r="U54" i="39"/>
  <c r="U55" i="39"/>
  <c r="U57" i="39"/>
  <c r="U65" i="39"/>
  <c r="U64" i="39"/>
  <c r="C30" i="43" a="1"/>
  <c r="C30" i="43"/>
  <c r="D30" i="43"/>
  <c r="C32" i="43" a="1"/>
  <c r="C32" i="43"/>
  <c r="D32" i="43"/>
  <c r="C33" i="43" a="1"/>
  <c r="C33" i="43"/>
  <c r="D33" i="43"/>
  <c r="C35" i="43" a="1"/>
  <c r="C35" i="43"/>
  <c r="D35" i="43"/>
  <c r="C36" i="43" a="1"/>
  <c r="C36" i="43"/>
  <c r="D36" i="43"/>
  <c r="D38" i="43"/>
  <c r="E30" i="43"/>
  <c r="E32" i="43"/>
  <c r="E33" i="43"/>
  <c r="E35" i="43"/>
  <c r="E36" i="43"/>
  <c r="E38" i="43"/>
  <c r="X38" i="43"/>
  <c r="D22" i="43"/>
  <c r="D20" i="43"/>
  <c r="F30" i="43"/>
  <c r="F32" i="43"/>
  <c r="F33" i="43"/>
  <c r="F35" i="43"/>
  <c r="F36" i="43"/>
  <c r="F38" i="43"/>
  <c r="E22" i="43"/>
  <c r="E20" i="43"/>
  <c r="G30" i="43"/>
  <c r="G32" i="43"/>
  <c r="G33" i="43"/>
  <c r="G35" i="43"/>
  <c r="G36" i="43"/>
  <c r="G38" i="43"/>
  <c r="F22" i="43"/>
  <c r="F20" i="43"/>
  <c r="H30" i="43"/>
  <c r="H32" i="43"/>
  <c r="H33" i="43"/>
  <c r="H35" i="43"/>
  <c r="H36" i="43"/>
  <c r="H38" i="43"/>
  <c r="G22" i="43"/>
  <c r="G20" i="43"/>
  <c r="J30" i="43"/>
  <c r="J32" i="43"/>
  <c r="J33" i="43"/>
  <c r="J35" i="43"/>
  <c r="J36" i="43"/>
  <c r="J38" i="43"/>
  <c r="H22" i="43"/>
  <c r="H20" i="43"/>
  <c r="K30" i="43"/>
  <c r="K32" i="43"/>
  <c r="K33" i="43"/>
  <c r="K35" i="43"/>
  <c r="K36" i="43"/>
  <c r="K38" i="43"/>
  <c r="I22" i="43"/>
  <c r="I20" i="43"/>
  <c r="I30" i="43"/>
  <c r="I32" i="43"/>
  <c r="I33" i="43"/>
  <c r="I35" i="43"/>
  <c r="I36" i="43"/>
  <c r="I38" i="43"/>
  <c r="Y38" i="43"/>
  <c r="J22" i="43"/>
  <c r="J20" i="43"/>
  <c r="M30" i="43"/>
  <c r="M32" i="43"/>
  <c r="M33" i="43"/>
  <c r="M35" i="43"/>
  <c r="M36" i="43"/>
  <c r="M38" i="43"/>
  <c r="K22" i="43"/>
  <c r="K20" i="43"/>
  <c r="N30" i="43"/>
  <c r="N32" i="43"/>
  <c r="N33" i="43"/>
  <c r="N35" i="43"/>
  <c r="N36" i="43"/>
  <c r="N38" i="43"/>
  <c r="L22" i="43"/>
  <c r="L20" i="43"/>
  <c r="L30" i="43"/>
  <c r="L32" i="43"/>
  <c r="L33" i="43"/>
  <c r="L35" i="43"/>
  <c r="L36" i="43"/>
  <c r="L38" i="43"/>
  <c r="Z38" i="43"/>
  <c r="M22" i="43"/>
  <c r="M20" i="43"/>
  <c r="N22" i="43"/>
  <c r="N20" i="43"/>
  <c r="P30" i="43"/>
  <c r="P32" i="43"/>
  <c r="P33" i="43"/>
  <c r="P35" i="43"/>
  <c r="P36" i="43"/>
  <c r="P38" i="43"/>
  <c r="O22" i="43"/>
  <c r="O20" i="43"/>
  <c r="O30" i="43"/>
  <c r="O32" i="43"/>
  <c r="O33" i="43"/>
  <c r="O35" i="43"/>
  <c r="O36" i="43"/>
  <c r="O38" i="43"/>
  <c r="P22" i="43"/>
  <c r="P20" i="43"/>
  <c r="Q30" i="43"/>
  <c r="V30" i="43"/>
  <c r="W30" i="43"/>
  <c r="Q32" i="43"/>
  <c r="V32" i="43"/>
  <c r="W32" i="43"/>
  <c r="Q33" i="43"/>
  <c r="V33" i="43"/>
  <c r="W33" i="43"/>
  <c r="Q35" i="43"/>
  <c r="V35" i="43"/>
  <c r="W35" i="43"/>
  <c r="Q36" i="43"/>
  <c r="V36" i="43"/>
  <c r="W36" i="43"/>
  <c r="W38" i="43"/>
  <c r="Q22" i="43"/>
  <c r="Q20" i="43"/>
  <c r="R30" i="43"/>
  <c r="R32" i="43"/>
  <c r="R33" i="43"/>
  <c r="R35" i="43"/>
  <c r="R36" i="43"/>
  <c r="R38" i="43"/>
  <c r="R22" i="43"/>
  <c r="R20" i="43"/>
  <c r="S30" i="43"/>
  <c r="S32" i="43"/>
  <c r="S33" i="43"/>
  <c r="S35" i="43"/>
  <c r="S36" i="43"/>
  <c r="S38" i="43"/>
  <c r="S22" i="43"/>
  <c r="S20" i="43"/>
  <c r="T30" i="43"/>
  <c r="T32" i="43"/>
  <c r="T33" i="43"/>
  <c r="T35" i="43"/>
  <c r="T36" i="43"/>
  <c r="T38" i="43"/>
  <c r="U30" i="43"/>
  <c r="U32" i="43"/>
  <c r="U33" i="43"/>
  <c r="U35" i="43"/>
  <c r="U36" i="43"/>
  <c r="U38" i="43"/>
  <c r="T22" i="43"/>
  <c r="T20" i="43"/>
  <c r="AB20" i="43"/>
  <c r="D23" i="43"/>
  <c r="D24" i="43"/>
  <c r="D25" i="43"/>
  <c r="E23" i="43"/>
  <c r="E24" i="43"/>
  <c r="E25" i="43"/>
  <c r="F23" i="43"/>
  <c r="F24" i="43"/>
  <c r="F25" i="43"/>
  <c r="G23" i="43"/>
  <c r="G25" i="43"/>
  <c r="H23" i="43"/>
  <c r="H24" i="43"/>
  <c r="H25" i="43"/>
  <c r="I23" i="43"/>
  <c r="I24" i="43"/>
  <c r="I25" i="43"/>
  <c r="J23" i="43"/>
  <c r="J24" i="43"/>
  <c r="J25" i="43"/>
  <c r="K23" i="43"/>
  <c r="K24" i="43"/>
  <c r="K25" i="43"/>
  <c r="L23" i="43"/>
  <c r="L24" i="43"/>
  <c r="L25" i="43"/>
  <c r="M23" i="43"/>
  <c r="M24" i="43"/>
  <c r="M25" i="43"/>
  <c r="N23" i="43"/>
  <c r="N24" i="43"/>
  <c r="N25" i="43"/>
  <c r="O23" i="43"/>
  <c r="O25" i="43"/>
  <c r="P23" i="43"/>
  <c r="P25" i="43"/>
  <c r="Q23" i="43"/>
  <c r="Q24" i="43"/>
  <c r="Q25" i="43"/>
  <c r="R23" i="43"/>
  <c r="R25" i="43"/>
  <c r="S23" i="43"/>
  <c r="S25" i="43"/>
  <c r="T23" i="43"/>
  <c r="T24" i="43"/>
  <c r="T25" i="43"/>
  <c r="U24" i="43"/>
  <c r="U25" i="43"/>
  <c r="AB25" i="43"/>
  <c r="AF20" i="43"/>
  <c r="AF25" i="43"/>
  <c r="AF21" i="43"/>
  <c r="C74" i="44" a="1"/>
  <c r="C74" i="44"/>
  <c r="D74" i="44"/>
  <c r="C76" i="44" a="1"/>
  <c r="C76" i="44"/>
  <c r="D76" i="44"/>
  <c r="C77" i="44" a="1"/>
  <c r="C77" i="44"/>
  <c r="D77" i="44"/>
  <c r="C79" i="44" a="1"/>
  <c r="C79" i="44"/>
  <c r="D79" i="44"/>
  <c r="C80" i="44" a="1"/>
  <c r="C80" i="44"/>
  <c r="D80" i="44"/>
  <c r="D82" i="44"/>
  <c r="E74" i="44"/>
  <c r="E76" i="44"/>
  <c r="E77" i="44"/>
  <c r="E79" i="44"/>
  <c r="E80" i="44"/>
  <c r="E82" i="44"/>
  <c r="X82" i="44"/>
  <c r="D66" i="44"/>
  <c r="D64" i="44"/>
  <c r="F74" i="44"/>
  <c r="F76" i="44"/>
  <c r="F77" i="44"/>
  <c r="F79" i="44"/>
  <c r="F80" i="44"/>
  <c r="F82" i="44"/>
  <c r="E66" i="44"/>
  <c r="E64" i="44"/>
  <c r="G74" i="44"/>
  <c r="G76" i="44"/>
  <c r="G77" i="44"/>
  <c r="G79" i="44"/>
  <c r="G80" i="44"/>
  <c r="G82" i="44"/>
  <c r="F66" i="44"/>
  <c r="F64" i="44"/>
  <c r="H74" i="44"/>
  <c r="H76" i="44"/>
  <c r="H77" i="44"/>
  <c r="H79" i="44"/>
  <c r="H80" i="44"/>
  <c r="H82" i="44"/>
  <c r="G66" i="44"/>
  <c r="G64" i="44"/>
  <c r="J74" i="44"/>
  <c r="J76" i="44"/>
  <c r="J77" i="44"/>
  <c r="J79" i="44"/>
  <c r="J80" i="44"/>
  <c r="J82" i="44"/>
  <c r="H66" i="44"/>
  <c r="H64" i="44"/>
  <c r="K74" i="44"/>
  <c r="K76" i="44"/>
  <c r="K77" i="44"/>
  <c r="K79" i="44"/>
  <c r="K80" i="44"/>
  <c r="K82" i="44"/>
  <c r="I66" i="44"/>
  <c r="I64" i="44"/>
  <c r="I74" i="44"/>
  <c r="I76" i="44"/>
  <c r="I77" i="44"/>
  <c r="I79" i="44"/>
  <c r="I80" i="44"/>
  <c r="I82" i="44"/>
  <c r="Y82" i="44"/>
  <c r="J66" i="44"/>
  <c r="J64" i="44"/>
  <c r="M74" i="44"/>
  <c r="M76" i="44"/>
  <c r="M77" i="44"/>
  <c r="M79" i="44"/>
  <c r="M80" i="44"/>
  <c r="M82" i="44"/>
  <c r="K66" i="44"/>
  <c r="K64" i="44"/>
  <c r="N74" i="44"/>
  <c r="N76" i="44"/>
  <c r="N77" i="44"/>
  <c r="N79" i="44"/>
  <c r="N80" i="44"/>
  <c r="N82" i="44"/>
  <c r="L66" i="44"/>
  <c r="L64" i="44"/>
  <c r="L74" i="44"/>
  <c r="L76" i="44"/>
  <c r="L77" i="44"/>
  <c r="L79" i="44"/>
  <c r="L80" i="44"/>
  <c r="L82" i="44"/>
  <c r="Z82" i="44"/>
  <c r="M66" i="44"/>
  <c r="M64" i="44"/>
  <c r="N66" i="44"/>
  <c r="N64" i="44"/>
  <c r="P74" i="44"/>
  <c r="P76" i="44"/>
  <c r="P77" i="44"/>
  <c r="P79" i="44"/>
  <c r="P80" i="44"/>
  <c r="P82" i="44"/>
  <c r="O66" i="44"/>
  <c r="O64" i="44"/>
  <c r="O74" i="44"/>
  <c r="O76" i="44"/>
  <c r="O77" i="44"/>
  <c r="O79" i="44"/>
  <c r="O80" i="44"/>
  <c r="O82" i="44"/>
  <c r="P66" i="44"/>
  <c r="P64" i="44"/>
  <c r="Q74" i="44"/>
  <c r="V74" i="44"/>
  <c r="W74" i="44"/>
  <c r="Q76" i="44"/>
  <c r="V76" i="44"/>
  <c r="W76" i="44"/>
  <c r="Q77" i="44"/>
  <c r="V77" i="44"/>
  <c r="W77" i="44"/>
  <c r="Q79" i="44"/>
  <c r="V79" i="44"/>
  <c r="W79" i="44"/>
  <c r="Q80" i="44"/>
  <c r="V80" i="44"/>
  <c r="W80" i="44"/>
  <c r="W82" i="44"/>
  <c r="Q66" i="44"/>
  <c r="Q64" i="44"/>
  <c r="R74" i="44"/>
  <c r="R76" i="44"/>
  <c r="R77" i="44"/>
  <c r="R79" i="44"/>
  <c r="R80" i="44"/>
  <c r="R82" i="44"/>
  <c r="R66" i="44"/>
  <c r="R64" i="44"/>
  <c r="S74" i="44"/>
  <c r="S76" i="44"/>
  <c r="S77" i="44"/>
  <c r="S79" i="44"/>
  <c r="S80" i="44"/>
  <c r="S82" i="44"/>
  <c r="S66" i="44"/>
  <c r="S64" i="44"/>
  <c r="T74" i="44"/>
  <c r="T76" i="44"/>
  <c r="T77" i="44"/>
  <c r="T79" i="44"/>
  <c r="T80" i="44"/>
  <c r="T82" i="44"/>
  <c r="U74" i="44"/>
  <c r="U76" i="44"/>
  <c r="U77" i="44"/>
  <c r="U79" i="44"/>
  <c r="U80" i="44"/>
  <c r="U82" i="44"/>
  <c r="T66" i="44"/>
  <c r="T64" i="44"/>
  <c r="AB64" i="44"/>
  <c r="D67" i="44"/>
  <c r="D68" i="44"/>
  <c r="D69" i="44"/>
  <c r="E67" i="44"/>
  <c r="E68" i="44"/>
  <c r="E69" i="44"/>
  <c r="F67" i="44"/>
  <c r="F68" i="44"/>
  <c r="F69" i="44"/>
  <c r="G67" i="44"/>
  <c r="G69" i="44"/>
  <c r="H67" i="44"/>
  <c r="H68" i="44"/>
  <c r="H69" i="44"/>
  <c r="I67" i="44"/>
  <c r="I68" i="44"/>
  <c r="I69" i="44"/>
  <c r="J67" i="44"/>
  <c r="J68" i="44"/>
  <c r="J69" i="44"/>
  <c r="K67" i="44"/>
  <c r="K68" i="44"/>
  <c r="K69" i="44"/>
  <c r="L67" i="44"/>
  <c r="L68" i="44"/>
  <c r="L69" i="44"/>
  <c r="M67" i="44"/>
  <c r="M68" i="44"/>
  <c r="M69" i="44"/>
  <c r="N67" i="44"/>
  <c r="N68" i="44"/>
  <c r="N69" i="44"/>
  <c r="O67" i="44"/>
  <c r="O69" i="44"/>
  <c r="P67" i="44"/>
  <c r="P69" i="44"/>
  <c r="Q67" i="44"/>
  <c r="Q68" i="44"/>
  <c r="Q69" i="44"/>
  <c r="R67" i="44"/>
  <c r="R69" i="44"/>
  <c r="S67" i="44"/>
  <c r="S69" i="44"/>
  <c r="T67" i="44"/>
  <c r="T68" i="44"/>
  <c r="T69" i="44"/>
  <c r="U68" i="44"/>
  <c r="U69" i="44"/>
  <c r="AB69" i="44"/>
  <c r="AC20" i="43"/>
  <c r="AE20" i="43"/>
  <c r="AD20" i="43"/>
  <c r="AC64" i="44"/>
  <c r="Z5" i="39"/>
  <c r="Y5" i="39"/>
  <c r="X5" i="39"/>
  <c r="Q13" i="39"/>
  <c r="V13" i="39"/>
  <c r="V38" i="43"/>
  <c r="Q38" i="43"/>
  <c r="Z30" i="43"/>
  <c r="Y30" i="43"/>
  <c r="X30" i="43"/>
  <c r="AF24" i="43"/>
  <c r="AE25" i="43"/>
  <c r="AD25" i="43"/>
  <c r="AC25" i="43"/>
  <c r="X49" i="39"/>
  <c r="Y49" i="39"/>
  <c r="Z49" i="39"/>
  <c r="Q57" i="39"/>
  <c r="V57" i="39"/>
  <c r="V82" i="44"/>
  <c r="Q82" i="44"/>
  <c r="Z74" i="44"/>
  <c r="Y74" i="44"/>
  <c r="X74" i="44"/>
  <c r="AC69" i="44"/>
  <c r="X32" i="43"/>
  <c r="Y32" i="43"/>
  <c r="Z32" i="43"/>
  <c r="X7" i="39"/>
  <c r="Y7" i="39"/>
  <c r="Z7" i="39"/>
  <c r="X33" i="43"/>
  <c r="Y33" i="43"/>
  <c r="Z33" i="43"/>
  <c r="X8" i="39"/>
  <c r="Z8" i="39"/>
  <c r="Y8" i="39"/>
  <c r="X76" i="44"/>
  <c r="Y76" i="44"/>
  <c r="Z76" i="44"/>
  <c r="Y51" i="39"/>
  <c r="X51" i="39"/>
  <c r="Z51" i="39"/>
  <c r="X77" i="44"/>
  <c r="Y77" i="44"/>
  <c r="Z77" i="44"/>
  <c r="X52" i="39"/>
  <c r="Y52" i="39"/>
  <c r="Z52" i="39"/>
  <c r="X35" i="43"/>
  <c r="Y35" i="43"/>
  <c r="Z35" i="43"/>
  <c r="Z10" i="39"/>
  <c r="Y10" i="39"/>
  <c r="X10" i="39"/>
  <c r="X36" i="43"/>
  <c r="Y36" i="43"/>
  <c r="Z36" i="43"/>
  <c r="Z11" i="39"/>
  <c r="Y11" i="39"/>
  <c r="X11" i="39"/>
  <c r="X79" i="44"/>
  <c r="Y79" i="44"/>
  <c r="Z79" i="44"/>
  <c r="X54" i="39"/>
  <c r="Z54" i="39"/>
  <c r="Y54" i="39"/>
  <c r="X80" i="44"/>
  <c r="Y80" i="44"/>
  <c r="Z80" i="44"/>
  <c r="X55" i="39"/>
  <c r="Z55" i="39"/>
  <c r="Y55" i="39"/>
  <c r="C36" i="36" l="1" a="1"/>
  <c r="C36" i="36" s="1"/>
  <c r="C35" i="36" a="1"/>
  <c r="C35" i="36" s="1"/>
  <c r="C33" i="36" a="1"/>
  <c r="C33" i="36" s="1"/>
  <c r="C32" i="36" a="1"/>
  <c r="C32" i="36" s="1"/>
  <c r="C30" i="36" a="1"/>
  <c r="C30" i="36" s="1"/>
  <c r="C80" i="38" a="1"/>
  <c r="C80" i="38" s="1"/>
  <c r="C79" i="38" a="1"/>
  <c r="C79" i="38" s="1"/>
  <c r="C77" i="38" a="1"/>
  <c r="C77" i="38" s="1"/>
  <c r="C76" i="38" a="1"/>
  <c r="C76" i="38" s="1"/>
  <c r="C74" i="38" a="1"/>
  <c r="C74" i="38" s="1"/>
  <c r="C80" i="42" a="1"/>
  <c r="C80" i="42" s="1"/>
  <c r="C80" i="41" a="1"/>
  <c r="C80" i="41" s="1"/>
  <c r="C79" i="42" a="1"/>
  <c r="C79" i="42" s="1"/>
  <c r="C79" i="41" a="1"/>
  <c r="C79" i="41" s="1"/>
  <c r="C77" i="42" a="1"/>
  <c r="C77" i="42" s="1"/>
  <c r="C77" i="41" a="1"/>
  <c r="C77" i="41" s="1"/>
  <c r="C76" i="42" a="1"/>
  <c r="C76" i="42" s="1"/>
  <c r="C76" i="41" a="1"/>
  <c r="C76" i="41" s="1"/>
  <c r="C74" i="42" a="1"/>
  <c r="C74" i="42" s="1"/>
  <c r="C74" i="41" a="1"/>
  <c r="C74" i="41" s="1"/>
  <c r="C36" i="35" a="1"/>
  <c r="C36" i="35" s="1"/>
  <c r="C36" i="38" a="1"/>
  <c r="C36" i="38" s="1"/>
  <c r="C35" i="35" a="1"/>
  <c r="C35" i="35" s="1"/>
  <c r="C35" i="38" a="1"/>
  <c r="C35" i="38" s="1"/>
  <c r="C33" i="35" a="1"/>
  <c r="C33" i="35" s="1"/>
  <c r="C33" i="38" a="1"/>
  <c r="C33" i="38" s="1"/>
  <c r="C32" i="35" a="1"/>
  <c r="C32" i="35" s="1"/>
  <c r="C32" i="38" a="1"/>
  <c r="C32" i="38" s="1"/>
  <c r="C30" i="35" a="1"/>
  <c r="C30" i="35" s="1"/>
  <c r="C30" i="38" a="1"/>
  <c r="C30" i="38" s="1"/>
  <c r="C36" i="40" a="1"/>
  <c r="C36" i="40" s="1"/>
  <c r="C36" i="41" a="1"/>
  <c r="C36" i="41" s="1"/>
  <c r="C35" i="40" a="1"/>
  <c r="C35" i="40" s="1"/>
  <c r="C35" i="41" a="1"/>
  <c r="C35" i="41" s="1"/>
  <c r="C33" i="40" a="1"/>
  <c r="C33" i="40" s="1"/>
  <c r="C33" i="41" a="1"/>
  <c r="C33" i="41" s="1"/>
  <c r="C32" i="40" a="1"/>
  <c r="C32" i="40" s="1"/>
  <c r="C32" i="41" a="1"/>
  <c r="C32" i="41" s="1"/>
  <c r="C80" i="35" a="1"/>
  <c r="C80" i="35" s="1"/>
  <c r="C79" i="35" a="1"/>
  <c r="C79" i="35" s="1"/>
  <c r="C77" i="35" a="1"/>
  <c r="C77" i="35" s="1"/>
  <c r="C76" i="35" a="1"/>
  <c r="C76" i="35" s="1"/>
  <c r="C74" i="35" a="1"/>
  <c r="C74" i="35" s="1"/>
  <c r="C36" i="37" a="1"/>
  <c r="C36" i="37" s="1"/>
  <c r="C35" i="37" a="1"/>
  <c r="C35" i="37" s="1"/>
  <c r="C33" i="37" a="1"/>
  <c r="C33" i="37" s="1"/>
  <c r="C32" i="37" a="1"/>
  <c r="C32" i="37" s="1"/>
  <c r="C30" i="37" a="1"/>
  <c r="C30" i="37" s="1"/>
  <c r="C80" i="37" a="1"/>
  <c r="C80" i="37" s="1"/>
  <c r="C79" i="37" a="1"/>
  <c r="C79" i="37" s="1"/>
  <c r="C77" i="37" a="1"/>
  <c r="C77" i="37" s="1"/>
  <c r="C76" i="37" a="1"/>
  <c r="C76" i="37" s="1"/>
  <c r="C74" i="37" a="1"/>
  <c r="C74" i="37" s="1"/>
  <c r="J80" i="38"/>
  <c r="I80" i="38"/>
  <c r="Q80" i="38"/>
  <c r="V80" i="38"/>
  <c r="D80" i="38"/>
  <c r="E80" i="38"/>
  <c r="F80" i="38"/>
  <c r="G80" i="38"/>
  <c r="H80" i="38"/>
  <c r="K80" i="38"/>
  <c r="N80" i="38"/>
  <c r="O80" i="38"/>
  <c r="P80" i="38"/>
  <c r="R80" i="38"/>
  <c r="S80" i="38"/>
  <c r="T80" i="38"/>
  <c r="U80" i="38"/>
  <c r="F74" i="38"/>
  <c r="G74" i="38"/>
  <c r="H74" i="38"/>
  <c r="K74" i="38"/>
  <c r="L74" i="38"/>
  <c r="N74" i="38"/>
  <c r="O74" i="38"/>
  <c r="P74" i="38"/>
  <c r="R74" i="38"/>
  <c r="S74" i="38"/>
  <c r="T74" i="38"/>
  <c r="U74" i="38"/>
  <c r="V74" i="38"/>
  <c r="Q74" i="38"/>
  <c r="M74" i="38"/>
  <c r="J74" i="38"/>
  <c r="I74" i="38"/>
  <c r="D74" i="38"/>
  <c r="E74" i="38"/>
  <c r="M80" i="38"/>
  <c r="L80" i="38"/>
  <c r="M79" i="38"/>
  <c r="L79" i="38"/>
  <c r="D79" i="38"/>
  <c r="E79" i="38"/>
  <c r="Q79" i="38"/>
  <c r="V79" i="38"/>
  <c r="F79" i="38"/>
  <c r="G79" i="38"/>
  <c r="H79" i="38"/>
  <c r="J79" i="38"/>
  <c r="I79" i="38"/>
  <c r="K79" i="38"/>
  <c r="N79" i="38"/>
  <c r="O79" i="38"/>
  <c r="P79" i="38"/>
  <c r="R79" i="38"/>
  <c r="S79" i="38"/>
  <c r="T79" i="38"/>
  <c r="U79" i="38"/>
  <c r="J77" i="38"/>
  <c r="I77" i="38"/>
  <c r="M77" i="38"/>
  <c r="L77" i="38"/>
  <c r="Q77" i="38"/>
  <c r="V77" i="38"/>
  <c r="D77" i="38"/>
  <c r="E77" i="38"/>
  <c r="F77" i="38"/>
  <c r="G77" i="38"/>
  <c r="H77" i="38"/>
  <c r="K77" i="38"/>
  <c r="N77" i="38"/>
  <c r="O77" i="38"/>
  <c r="P77" i="38"/>
  <c r="R77" i="38"/>
  <c r="S77" i="38"/>
  <c r="T77" i="38"/>
  <c r="U77" i="38"/>
  <c r="J76" i="38"/>
  <c r="I76" i="38"/>
  <c r="D76" i="38"/>
  <c r="E76" i="38"/>
  <c r="Q76" i="38"/>
  <c r="V76" i="38"/>
  <c r="F76" i="38"/>
  <c r="G76" i="38"/>
  <c r="H76" i="38"/>
  <c r="K76" i="38"/>
  <c r="M76" i="38"/>
  <c r="L76" i="38"/>
  <c r="N76" i="38"/>
  <c r="O76" i="38"/>
  <c r="P76" i="38"/>
  <c r="R76" i="38"/>
  <c r="S76" i="38"/>
  <c r="T76" i="38"/>
  <c r="U76" i="38"/>
  <c r="C30" i="40" a="1"/>
  <c r="C30" i="40" s="1"/>
  <c r="C30" i="41" a="1"/>
  <c r="C30" i="41" s="1"/>
  <c r="AF25" i="42"/>
  <c r="AE25" i="42"/>
  <c r="AD25" i="42"/>
  <c r="AF69" i="44"/>
  <c r="AE69" i="44"/>
  <c r="AD69" i="44"/>
  <c r="AF64" i="44"/>
  <c r="AF65" i="44" s="1"/>
  <c r="AE64" i="44"/>
  <c r="AD64" i="44"/>
  <c r="V80" i="42"/>
  <c r="U80" i="42"/>
  <c r="T80" i="42"/>
  <c r="S80" i="42"/>
  <c r="R80" i="42"/>
  <c r="Q80" i="42"/>
  <c r="W80" i="42" s="1"/>
  <c r="P80" i="42"/>
  <c r="O80" i="42"/>
  <c r="N80" i="42"/>
  <c r="L80" i="42"/>
  <c r="K80" i="42"/>
  <c r="I80" i="42"/>
  <c r="H80" i="42"/>
  <c r="G80" i="42"/>
  <c r="F80" i="42"/>
  <c r="E80" i="42"/>
  <c r="D80" i="42"/>
  <c r="X80" i="42" s="1"/>
  <c r="J80" i="42"/>
  <c r="Y80" i="42" s="1"/>
  <c r="M80" i="42"/>
  <c r="Z80" i="42" s="1"/>
  <c r="V79" i="42"/>
  <c r="U79" i="42"/>
  <c r="T79" i="42"/>
  <c r="S79" i="42"/>
  <c r="R79" i="42"/>
  <c r="Q79" i="42"/>
  <c r="W79" i="42" s="1"/>
  <c r="P79" i="42"/>
  <c r="O79" i="42"/>
  <c r="N79" i="42"/>
  <c r="L79" i="42"/>
  <c r="K79" i="42"/>
  <c r="I79" i="42"/>
  <c r="H79" i="42"/>
  <c r="G79" i="42"/>
  <c r="F79" i="42"/>
  <c r="E79" i="42"/>
  <c r="D79" i="42"/>
  <c r="X79" i="42" s="1"/>
  <c r="J79" i="42"/>
  <c r="Y79" i="42" s="1"/>
  <c r="M79" i="42"/>
  <c r="Z79" i="42" s="1"/>
  <c r="E77" i="42"/>
  <c r="F77" i="42"/>
  <c r="G77" i="42"/>
  <c r="H77" i="42"/>
  <c r="I77" i="42"/>
  <c r="J77" i="42"/>
  <c r="Y77" i="42" s="1"/>
  <c r="K77" i="42"/>
  <c r="L77" i="42"/>
  <c r="M77" i="42"/>
  <c r="Z77" i="42" s="1"/>
  <c r="N77" i="42"/>
  <c r="O77" i="42"/>
  <c r="P77" i="42"/>
  <c r="Q77" i="42"/>
  <c r="V77" i="42"/>
  <c r="R77" i="42"/>
  <c r="S77" i="42"/>
  <c r="T77" i="42"/>
  <c r="U77" i="42"/>
  <c r="D77" i="42"/>
  <c r="X77" i="42" s="1"/>
  <c r="E76" i="42"/>
  <c r="F76" i="42"/>
  <c r="G76" i="42"/>
  <c r="H76" i="42"/>
  <c r="I76" i="42"/>
  <c r="J76" i="42"/>
  <c r="Y76" i="42" s="1"/>
  <c r="K76" i="42"/>
  <c r="L76" i="42"/>
  <c r="M76" i="42"/>
  <c r="Z76" i="42" s="1"/>
  <c r="N76" i="42"/>
  <c r="O76" i="42"/>
  <c r="P76" i="42"/>
  <c r="Q76" i="42"/>
  <c r="V76" i="42"/>
  <c r="R76" i="42"/>
  <c r="S76" i="42"/>
  <c r="T76" i="42"/>
  <c r="U76" i="42"/>
  <c r="D76" i="42"/>
  <c r="X76" i="42" s="1"/>
  <c r="E74" i="42"/>
  <c r="E82" i="42" s="1"/>
  <c r="I74" i="42"/>
  <c r="I82" i="42" s="1"/>
  <c r="J74" i="42"/>
  <c r="D74" i="42"/>
  <c r="M74" i="42"/>
  <c r="L74" i="42"/>
  <c r="L82" i="42" s="1"/>
  <c r="Q74" i="42"/>
  <c r="V74" i="42"/>
  <c r="V82" i="42" s="1"/>
  <c r="U74" i="42"/>
  <c r="U82" i="42" s="1"/>
  <c r="U68" i="42" s="1"/>
  <c r="U69" i="42" s="1"/>
  <c r="T74" i="42"/>
  <c r="T82" i="42" s="1"/>
  <c r="N74" i="42"/>
  <c r="N82" i="42" s="1"/>
  <c r="K74" i="42"/>
  <c r="K82" i="42" s="1"/>
  <c r="G74" i="42"/>
  <c r="G82" i="42" s="1"/>
  <c r="F74" i="42"/>
  <c r="F82" i="42" s="1"/>
  <c r="H74" i="42"/>
  <c r="H82" i="42" s="1"/>
  <c r="O74" i="42"/>
  <c r="O82" i="42" s="1"/>
  <c r="P74" i="42"/>
  <c r="P82" i="42" s="1"/>
  <c r="R74" i="42"/>
  <c r="R82" i="42" s="1"/>
  <c r="S74" i="42"/>
  <c r="S82" i="42" s="1"/>
  <c r="J36" i="35"/>
  <c r="V36" i="35"/>
  <c r="U36" i="35"/>
  <c r="T36" i="35"/>
  <c r="S36" i="35"/>
  <c r="R36" i="35"/>
  <c r="P36" i="35"/>
  <c r="O36" i="35"/>
  <c r="N36" i="35"/>
  <c r="L36" i="35"/>
  <c r="K36" i="35"/>
  <c r="I36" i="35"/>
  <c r="H36" i="35"/>
  <c r="G36" i="35"/>
  <c r="F36" i="35"/>
  <c r="E36" i="35"/>
  <c r="Q36" i="35"/>
  <c r="W36" i="35" s="1"/>
  <c r="M36" i="35"/>
  <c r="Z36" i="35" s="1"/>
  <c r="D36" i="35"/>
  <c r="X36" i="35" s="1"/>
  <c r="M35" i="35"/>
  <c r="V35" i="35"/>
  <c r="U35" i="35"/>
  <c r="T35" i="35"/>
  <c r="S35" i="35"/>
  <c r="R35" i="35"/>
  <c r="P35" i="35"/>
  <c r="O35" i="35"/>
  <c r="N35" i="35"/>
  <c r="L35" i="35"/>
  <c r="K35" i="35"/>
  <c r="I35" i="35"/>
  <c r="H35" i="35"/>
  <c r="G35" i="35"/>
  <c r="F35" i="35"/>
  <c r="E35" i="35"/>
  <c r="Q35" i="35"/>
  <c r="W35" i="35" s="1"/>
  <c r="D35" i="35"/>
  <c r="X35" i="35" s="1"/>
  <c r="J35" i="35"/>
  <c r="Y35" i="35" s="1"/>
  <c r="J33" i="35"/>
  <c r="V33" i="35"/>
  <c r="U33" i="35"/>
  <c r="T33" i="35"/>
  <c r="S33" i="35"/>
  <c r="R33" i="35"/>
  <c r="P33" i="35"/>
  <c r="O33" i="35"/>
  <c r="N33" i="35"/>
  <c r="L33" i="35"/>
  <c r="K33" i="35"/>
  <c r="I33" i="35"/>
  <c r="H33" i="35"/>
  <c r="G33" i="35"/>
  <c r="F33" i="35"/>
  <c r="E33" i="35"/>
  <c r="Q33" i="35"/>
  <c r="W33" i="35" s="1"/>
  <c r="M33" i="35"/>
  <c r="Z33" i="35" s="1"/>
  <c r="D33" i="35"/>
  <c r="X33" i="35" s="1"/>
  <c r="J32" i="35"/>
  <c r="V32" i="35"/>
  <c r="U32" i="35"/>
  <c r="T32" i="35"/>
  <c r="S32" i="35"/>
  <c r="R32" i="35"/>
  <c r="P32" i="35"/>
  <c r="O32" i="35"/>
  <c r="N32" i="35"/>
  <c r="L32" i="35"/>
  <c r="K32" i="35"/>
  <c r="I32" i="35"/>
  <c r="H32" i="35"/>
  <c r="G32" i="35"/>
  <c r="F32" i="35"/>
  <c r="E32" i="35"/>
  <c r="Q32" i="35"/>
  <c r="W32" i="35" s="1"/>
  <c r="D32" i="35"/>
  <c r="X32" i="35" s="1"/>
  <c r="M32" i="35"/>
  <c r="Z32" i="35" s="1"/>
  <c r="D30" i="35"/>
  <c r="V30" i="35"/>
  <c r="V38" i="35" s="1"/>
  <c r="U30" i="35"/>
  <c r="U38" i="35" s="1"/>
  <c r="U24" i="35" s="1"/>
  <c r="U25" i="35" s="1"/>
  <c r="T30" i="35"/>
  <c r="T38" i="35" s="1"/>
  <c r="S30" i="35"/>
  <c r="S38" i="35" s="1"/>
  <c r="R30" i="35"/>
  <c r="R38" i="35" s="1"/>
  <c r="Q30" i="35"/>
  <c r="P30" i="35"/>
  <c r="P38" i="35" s="1"/>
  <c r="O30" i="35"/>
  <c r="O38" i="35" s="1"/>
  <c r="N30" i="35"/>
  <c r="N38" i="35" s="1"/>
  <c r="M30" i="35"/>
  <c r="L30" i="35"/>
  <c r="L38" i="35" s="1"/>
  <c r="K30" i="35"/>
  <c r="K38" i="35" s="1"/>
  <c r="J30" i="35"/>
  <c r="I30" i="35"/>
  <c r="I38" i="35" s="1"/>
  <c r="H30" i="35"/>
  <c r="H38" i="35" s="1"/>
  <c r="G30" i="35"/>
  <c r="G38" i="35" s="1"/>
  <c r="F30" i="35"/>
  <c r="F38" i="35" s="1"/>
  <c r="E30" i="35"/>
  <c r="E38" i="35" s="1"/>
  <c r="E80" i="39"/>
  <c r="T80" i="39"/>
  <c r="U80" i="39"/>
  <c r="S80" i="39"/>
  <c r="R80" i="39"/>
  <c r="O80" i="39"/>
  <c r="P80" i="39"/>
  <c r="N80" i="39"/>
  <c r="K80" i="39"/>
  <c r="H80" i="39"/>
  <c r="G80" i="39"/>
  <c r="F80" i="39"/>
  <c r="L80" i="39"/>
  <c r="M80" i="39"/>
  <c r="Z80" i="39" s="1"/>
  <c r="J80" i="39"/>
  <c r="I80" i="39"/>
  <c r="D80" i="39"/>
  <c r="X80" i="39" s="1"/>
  <c r="Q80" i="39"/>
  <c r="V80" i="39"/>
  <c r="E79" i="39"/>
  <c r="T79" i="39"/>
  <c r="U79" i="39"/>
  <c r="S79" i="39"/>
  <c r="R79" i="39"/>
  <c r="O79" i="39"/>
  <c r="P79" i="39"/>
  <c r="N79" i="39"/>
  <c r="K79" i="39"/>
  <c r="H79" i="39"/>
  <c r="G79" i="39"/>
  <c r="F79" i="39"/>
  <c r="L79" i="39"/>
  <c r="M79" i="39"/>
  <c r="Z79" i="39" s="1"/>
  <c r="J79" i="39"/>
  <c r="I79" i="39"/>
  <c r="D79" i="39"/>
  <c r="X79" i="39" s="1"/>
  <c r="Q79" i="39"/>
  <c r="V79" i="39"/>
  <c r="E77" i="39"/>
  <c r="T77" i="39"/>
  <c r="U77" i="39"/>
  <c r="S77" i="39"/>
  <c r="R77" i="39"/>
  <c r="O77" i="39"/>
  <c r="P77" i="39"/>
  <c r="N77" i="39"/>
  <c r="K77" i="39"/>
  <c r="H77" i="39"/>
  <c r="G77" i="39"/>
  <c r="F77" i="39"/>
  <c r="L77" i="39"/>
  <c r="M77" i="39"/>
  <c r="Z77" i="39" s="1"/>
  <c r="J77" i="39"/>
  <c r="I77" i="39"/>
  <c r="D77" i="39"/>
  <c r="X77" i="39" s="1"/>
  <c r="Q77" i="39"/>
  <c r="V77" i="39"/>
  <c r="E76" i="39"/>
  <c r="T76" i="39"/>
  <c r="U76" i="39"/>
  <c r="S76" i="39"/>
  <c r="R76" i="39"/>
  <c r="O76" i="39"/>
  <c r="P76" i="39"/>
  <c r="N76" i="39"/>
  <c r="K76" i="39"/>
  <c r="H76" i="39"/>
  <c r="G76" i="39"/>
  <c r="F76" i="39"/>
  <c r="L76" i="39"/>
  <c r="M76" i="39"/>
  <c r="Z76" i="39" s="1"/>
  <c r="J76" i="39"/>
  <c r="I76" i="39"/>
  <c r="D76" i="39"/>
  <c r="X76" i="39" s="1"/>
  <c r="Q76" i="39"/>
  <c r="V76" i="39"/>
  <c r="E74" i="39"/>
  <c r="E82" i="39" s="1"/>
  <c r="T74" i="39"/>
  <c r="T82" i="39" s="1"/>
  <c r="U74" i="39"/>
  <c r="U82" i="39" s="1"/>
  <c r="U68" i="39" s="1"/>
  <c r="U69" i="39" s="1"/>
  <c r="S74" i="39"/>
  <c r="S82" i="39" s="1"/>
  <c r="R74" i="39"/>
  <c r="R82" i="39" s="1"/>
  <c r="O74" i="39"/>
  <c r="O82" i="39" s="1"/>
  <c r="P74" i="39"/>
  <c r="P82" i="39" s="1"/>
  <c r="N74" i="39"/>
  <c r="N82" i="39" s="1"/>
  <c r="K74" i="39"/>
  <c r="K82" i="39" s="1"/>
  <c r="H74" i="39"/>
  <c r="H82" i="39" s="1"/>
  <c r="G74" i="39"/>
  <c r="G82" i="39" s="1"/>
  <c r="F74" i="39"/>
  <c r="F82" i="39" s="1"/>
  <c r="L74" i="39"/>
  <c r="L82" i="39" s="1"/>
  <c r="M74" i="39"/>
  <c r="J74" i="39"/>
  <c r="I74" i="39"/>
  <c r="I82" i="39" s="1"/>
  <c r="D74" i="39"/>
  <c r="Q74" i="39"/>
  <c r="V74" i="39"/>
  <c r="V82" i="39" s="1"/>
  <c r="AF69" i="36"/>
  <c r="AE64" i="36"/>
  <c r="AD64" i="36"/>
  <c r="AE69" i="36"/>
  <c r="AD69" i="36"/>
  <c r="D36" i="36"/>
  <c r="E36" i="36"/>
  <c r="F36" i="36"/>
  <c r="G36" i="36"/>
  <c r="H36" i="36"/>
  <c r="J36" i="36"/>
  <c r="K36" i="36"/>
  <c r="I36" i="36"/>
  <c r="M36" i="36"/>
  <c r="N36" i="36"/>
  <c r="L36" i="36"/>
  <c r="P36" i="36"/>
  <c r="O36" i="36"/>
  <c r="Q36" i="36"/>
  <c r="V36" i="36"/>
  <c r="R36" i="36"/>
  <c r="S36" i="36"/>
  <c r="T36" i="36"/>
  <c r="U36" i="36"/>
  <c r="D35" i="36"/>
  <c r="E35" i="36"/>
  <c r="F35" i="36"/>
  <c r="G35" i="36"/>
  <c r="H35" i="36"/>
  <c r="J35" i="36"/>
  <c r="K35" i="36"/>
  <c r="I35" i="36"/>
  <c r="M35" i="36"/>
  <c r="N35" i="36"/>
  <c r="L35" i="36"/>
  <c r="P35" i="36"/>
  <c r="O35" i="36"/>
  <c r="Q35" i="36"/>
  <c r="V35" i="36"/>
  <c r="R35" i="36"/>
  <c r="S35" i="36"/>
  <c r="T35" i="36"/>
  <c r="U35" i="36"/>
  <c r="D33" i="36"/>
  <c r="E33" i="36"/>
  <c r="F33" i="36"/>
  <c r="G33" i="36"/>
  <c r="H33" i="36"/>
  <c r="J33" i="36"/>
  <c r="K33" i="36"/>
  <c r="I33" i="36"/>
  <c r="M33" i="36"/>
  <c r="N33" i="36"/>
  <c r="L33" i="36"/>
  <c r="P33" i="36"/>
  <c r="O33" i="36"/>
  <c r="Q33" i="36"/>
  <c r="V33" i="36"/>
  <c r="R33" i="36"/>
  <c r="S33" i="36"/>
  <c r="T33" i="36"/>
  <c r="U33" i="36"/>
  <c r="D32" i="36"/>
  <c r="E32" i="36"/>
  <c r="F32" i="36"/>
  <c r="G32" i="36"/>
  <c r="H32" i="36"/>
  <c r="J32" i="36"/>
  <c r="K32" i="36"/>
  <c r="I32" i="36"/>
  <c r="M32" i="36"/>
  <c r="N32" i="36"/>
  <c r="L32" i="36"/>
  <c r="P32" i="36"/>
  <c r="O32" i="36"/>
  <c r="Q32" i="36"/>
  <c r="V32" i="36"/>
  <c r="R32" i="36"/>
  <c r="S32" i="36"/>
  <c r="T32" i="36"/>
  <c r="U32" i="36"/>
  <c r="D30" i="36"/>
  <c r="E30" i="36"/>
  <c r="E38" i="36" s="1"/>
  <c r="F30" i="36"/>
  <c r="F38" i="36" s="1"/>
  <c r="G30" i="36"/>
  <c r="G38" i="36" s="1"/>
  <c r="H30" i="36"/>
  <c r="H38" i="36" s="1"/>
  <c r="J30" i="36"/>
  <c r="K30" i="36"/>
  <c r="K38" i="36" s="1"/>
  <c r="I30" i="36"/>
  <c r="I38" i="36" s="1"/>
  <c r="M30" i="36"/>
  <c r="N30" i="36"/>
  <c r="N38" i="36" s="1"/>
  <c r="L30" i="36"/>
  <c r="L38" i="36" s="1"/>
  <c r="P30" i="36"/>
  <c r="P38" i="36" s="1"/>
  <c r="O30" i="36"/>
  <c r="O38" i="36" s="1"/>
  <c r="Q30" i="36"/>
  <c r="V30" i="36"/>
  <c r="V38" i="36" s="1"/>
  <c r="R30" i="36"/>
  <c r="R38" i="36" s="1"/>
  <c r="S30" i="36"/>
  <c r="S38" i="36" s="1"/>
  <c r="T30" i="36"/>
  <c r="T38" i="36" s="1"/>
  <c r="U30" i="36"/>
  <c r="U38" i="36" s="1"/>
  <c r="U24" i="36" s="1"/>
  <c r="U25" i="36" s="1"/>
  <c r="AF64" i="36"/>
  <c r="AF65" i="36" s="1"/>
  <c r="D80" i="43"/>
  <c r="E80" i="43"/>
  <c r="F80" i="43"/>
  <c r="G80" i="43"/>
  <c r="H80" i="43"/>
  <c r="I80" i="43"/>
  <c r="J80" i="43"/>
  <c r="Y80" i="43" s="1"/>
  <c r="K80" i="43"/>
  <c r="L80" i="43"/>
  <c r="M80" i="43"/>
  <c r="Z80" i="43" s="1"/>
  <c r="N80" i="43"/>
  <c r="O80" i="43"/>
  <c r="P80" i="43"/>
  <c r="Q80" i="43"/>
  <c r="V80" i="43"/>
  <c r="R80" i="43"/>
  <c r="S80" i="43"/>
  <c r="T80" i="43"/>
  <c r="U80" i="43"/>
  <c r="D79" i="43"/>
  <c r="E79" i="43"/>
  <c r="F79" i="43"/>
  <c r="G79" i="43"/>
  <c r="H79" i="43"/>
  <c r="I79" i="43"/>
  <c r="J79" i="43"/>
  <c r="Y79" i="43" s="1"/>
  <c r="K79" i="43"/>
  <c r="L79" i="43"/>
  <c r="M79" i="43"/>
  <c r="Z79" i="43" s="1"/>
  <c r="N79" i="43"/>
  <c r="O79" i="43"/>
  <c r="P79" i="43"/>
  <c r="Q79" i="43"/>
  <c r="V79" i="43"/>
  <c r="R79" i="43"/>
  <c r="S79" i="43"/>
  <c r="T79" i="43"/>
  <c r="U79" i="43"/>
  <c r="U77" i="43"/>
  <c r="T77" i="43"/>
  <c r="S77" i="43"/>
  <c r="R77" i="43"/>
  <c r="Q77" i="43"/>
  <c r="V77" i="43"/>
  <c r="P77" i="43"/>
  <c r="O77" i="43"/>
  <c r="N77" i="43"/>
  <c r="M77" i="43"/>
  <c r="L77" i="43"/>
  <c r="K77" i="43"/>
  <c r="J77" i="43"/>
  <c r="I77" i="43"/>
  <c r="D77" i="43"/>
  <c r="E77" i="43"/>
  <c r="H77" i="43"/>
  <c r="G77" i="43"/>
  <c r="F77" i="43"/>
  <c r="V76" i="43"/>
  <c r="D76" i="43"/>
  <c r="E76" i="43"/>
  <c r="F76" i="43"/>
  <c r="G76" i="43"/>
  <c r="H76" i="43"/>
  <c r="I76" i="43"/>
  <c r="J76" i="43"/>
  <c r="Y76" i="43" s="1"/>
  <c r="K76" i="43"/>
  <c r="L76" i="43"/>
  <c r="M76" i="43"/>
  <c r="Z76" i="43" s="1"/>
  <c r="N76" i="43"/>
  <c r="O76" i="43"/>
  <c r="P76" i="43"/>
  <c r="Q76" i="43"/>
  <c r="W76" i="43" s="1"/>
  <c r="R76" i="43"/>
  <c r="S76" i="43"/>
  <c r="T76" i="43"/>
  <c r="U76" i="43"/>
  <c r="U74" i="43"/>
  <c r="U82" i="43" s="1"/>
  <c r="U68" i="43" s="1"/>
  <c r="U69" i="43" s="1"/>
  <c r="T74" i="43"/>
  <c r="T82" i="43" s="1"/>
  <c r="S74" i="43"/>
  <c r="S82" i="43" s="1"/>
  <c r="R74" i="43"/>
  <c r="R82" i="43" s="1"/>
  <c r="Q74" i="43"/>
  <c r="V74" i="43"/>
  <c r="V82" i="43" s="1"/>
  <c r="P74" i="43"/>
  <c r="P82" i="43" s="1"/>
  <c r="O74" i="43"/>
  <c r="O82" i="43" s="1"/>
  <c r="N74" i="43"/>
  <c r="N82" i="43" s="1"/>
  <c r="M74" i="43"/>
  <c r="L74" i="43"/>
  <c r="L82" i="43" s="1"/>
  <c r="K74" i="43"/>
  <c r="K82" i="43" s="1"/>
  <c r="J74" i="43"/>
  <c r="I74" i="43"/>
  <c r="I82" i="43" s="1"/>
  <c r="D74" i="43"/>
  <c r="E74" i="43"/>
  <c r="E82" i="43" s="1"/>
  <c r="H74" i="43"/>
  <c r="H82" i="43" s="1"/>
  <c r="G74" i="43"/>
  <c r="G82" i="43" s="1"/>
  <c r="F74" i="43"/>
  <c r="F82" i="43" s="1"/>
  <c r="U36" i="39"/>
  <c r="T36" i="39"/>
  <c r="S36" i="39"/>
  <c r="R36" i="39"/>
  <c r="Q36" i="39"/>
  <c r="V36" i="39"/>
  <c r="P36" i="39"/>
  <c r="O36" i="39"/>
  <c r="N36" i="39"/>
  <c r="M36" i="39"/>
  <c r="L36" i="39"/>
  <c r="K36" i="39"/>
  <c r="J36" i="39"/>
  <c r="I36" i="39"/>
  <c r="H36" i="39"/>
  <c r="G36" i="39"/>
  <c r="F36" i="39"/>
  <c r="E36" i="39"/>
  <c r="D36" i="39"/>
  <c r="X36" i="39" s="1"/>
  <c r="M35" i="39"/>
  <c r="L35" i="39"/>
  <c r="J35" i="39"/>
  <c r="I35" i="39"/>
  <c r="D35" i="39"/>
  <c r="E35" i="39"/>
  <c r="Q35" i="39"/>
  <c r="V35" i="39"/>
  <c r="U35" i="39"/>
  <c r="F35" i="39"/>
  <c r="G35" i="39"/>
  <c r="K35" i="39"/>
  <c r="N35" i="39"/>
  <c r="T35" i="39"/>
  <c r="S35" i="39"/>
  <c r="R35" i="39"/>
  <c r="P35" i="39"/>
  <c r="O35" i="39"/>
  <c r="H35" i="39"/>
  <c r="E33" i="39"/>
  <c r="H33" i="39"/>
  <c r="O33" i="39"/>
  <c r="P33" i="39"/>
  <c r="R33" i="39"/>
  <c r="S33" i="39"/>
  <c r="T33" i="39"/>
  <c r="N33" i="39"/>
  <c r="L33" i="39"/>
  <c r="K33" i="39"/>
  <c r="G33" i="39"/>
  <c r="F33" i="39"/>
  <c r="D33" i="39"/>
  <c r="X33" i="39" s="1"/>
  <c r="J33" i="39"/>
  <c r="M33" i="39"/>
  <c r="Z33" i="39" s="1"/>
  <c r="V33" i="39"/>
  <c r="U33" i="39"/>
  <c r="Q33" i="39"/>
  <c r="W33" i="39" s="1"/>
  <c r="I33" i="39"/>
  <c r="E32" i="39"/>
  <c r="H32" i="39"/>
  <c r="O32" i="39"/>
  <c r="P32" i="39"/>
  <c r="R32" i="39"/>
  <c r="S32" i="39"/>
  <c r="T32" i="39"/>
  <c r="N32" i="39"/>
  <c r="L32" i="39"/>
  <c r="K32" i="39"/>
  <c r="G32" i="39"/>
  <c r="F32" i="39"/>
  <c r="D32" i="39"/>
  <c r="X32" i="39" s="1"/>
  <c r="J32" i="39"/>
  <c r="M32" i="39"/>
  <c r="Z32" i="39" s="1"/>
  <c r="V32" i="39"/>
  <c r="U32" i="39"/>
  <c r="Q32" i="39"/>
  <c r="W32" i="39" s="1"/>
  <c r="I32" i="39"/>
  <c r="E30" i="39"/>
  <c r="E38" i="39" s="1"/>
  <c r="H30" i="39"/>
  <c r="H38" i="39" s="1"/>
  <c r="O30" i="39"/>
  <c r="O38" i="39" s="1"/>
  <c r="P30" i="39"/>
  <c r="P38" i="39" s="1"/>
  <c r="R30" i="39"/>
  <c r="R38" i="39" s="1"/>
  <c r="S30" i="39"/>
  <c r="S38" i="39" s="1"/>
  <c r="T30" i="39"/>
  <c r="T38" i="39" s="1"/>
  <c r="N30" i="39"/>
  <c r="N38" i="39" s="1"/>
  <c r="L30" i="39"/>
  <c r="L38" i="39" s="1"/>
  <c r="K30" i="39"/>
  <c r="K38" i="39" s="1"/>
  <c r="G30" i="39"/>
  <c r="G38" i="39" s="1"/>
  <c r="F30" i="39"/>
  <c r="F38" i="39" s="1"/>
  <c r="D30" i="39"/>
  <c r="J30" i="39"/>
  <c r="I30" i="39"/>
  <c r="I38" i="39" s="1"/>
  <c r="M30" i="39"/>
  <c r="V30" i="39"/>
  <c r="V38" i="39" s="1"/>
  <c r="U30" i="39"/>
  <c r="U38" i="39" s="1"/>
  <c r="U24" i="39" s="1"/>
  <c r="U25" i="39" s="1"/>
  <c r="Q30" i="39"/>
  <c r="Q36" i="40"/>
  <c r="V36" i="40"/>
  <c r="J36" i="40"/>
  <c r="I36" i="40"/>
  <c r="M36" i="40"/>
  <c r="L36" i="40"/>
  <c r="D36" i="40"/>
  <c r="E36" i="40"/>
  <c r="F36" i="40"/>
  <c r="G36" i="40"/>
  <c r="H36" i="40"/>
  <c r="K36" i="40"/>
  <c r="N36" i="40"/>
  <c r="P36" i="40"/>
  <c r="O36" i="40"/>
  <c r="R36" i="40"/>
  <c r="S36" i="40"/>
  <c r="T36" i="40"/>
  <c r="U36" i="40"/>
  <c r="Q35" i="40"/>
  <c r="V35" i="40"/>
  <c r="J35" i="40"/>
  <c r="I35" i="40"/>
  <c r="M35" i="40"/>
  <c r="L35" i="40"/>
  <c r="D35" i="40"/>
  <c r="E35" i="40"/>
  <c r="F35" i="40"/>
  <c r="G35" i="40"/>
  <c r="H35" i="40"/>
  <c r="K35" i="40"/>
  <c r="N35" i="40"/>
  <c r="P35" i="40"/>
  <c r="O35" i="40"/>
  <c r="R35" i="40"/>
  <c r="S35" i="40"/>
  <c r="T35" i="40"/>
  <c r="U35" i="40"/>
  <c r="Q33" i="40"/>
  <c r="V33" i="40"/>
  <c r="J33" i="40"/>
  <c r="I33" i="40"/>
  <c r="M33" i="40"/>
  <c r="L33" i="40"/>
  <c r="D33" i="40"/>
  <c r="E33" i="40"/>
  <c r="F33" i="40"/>
  <c r="G33" i="40"/>
  <c r="H33" i="40"/>
  <c r="K33" i="40"/>
  <c r="N33" i="40"/>
  <c r="P33" i="40"/>
  <c r="O33" i="40"/>
  <c r="R33" i="40"/>
  <c r="S33" i="40"/>
  <c r="T33" i="40"/>
  <c r="U33" i="40"/>
  <c r="Q32" i="40"/>
  <c r="V32" i="40"/>
  <c r="J32" i="40"/>
  <c r="I32" i="40"/>
  <c r="M32" i="40"/>
  <c r="L32" i="40"/>
  <c r="D32" i="40"/>
  <c r="E32" i="40"/>
  <c r="F32" i="40"/>
  <c r="G32" i="40"/>
  <c r="H32" i="40"/>
  <c r="K32" i="40"/>
  <c r="N32" i="40"/>
  <c r="P32" i="40"/>
  <c r="O32" i="40"/>
  <c r="R32" i="40"/>
  <c r="S32" i="40"/>
  <c r="T32" i="40"/>
  <c r="U32" i="40"/>
  <c r="Q30" i="40"/>
  <c r="V30" i="40"/>
  <c r="V38" i="40" s="1"/>
  <c r="J30" i="40"/>
  <c r="I30" i="40"/>
  <c r="I38" i="40" s="1"/>
  <c r="M30" i="40"/>
  <c r="L30" i="40"/>
  <c r="L38" i="40" s="1"/>
  <c r="D30" i="40"/>
  <c r="E30" i="40"/>
  <c r="E38" i="40" s="1"/>
  <c r="F30" i="40"/>
  <c r="F38" i="40" s="1"/>
  <c r="G30" i="40"/>
  <c r="G38" i="40" s="1"/>
  <c r="H30" i="40"/>
  <c r="H38" i="40" s="1"/>
  <c r="K30" i="40"/>
  <c r="K38" i="40" s="1"/>
  <c r="N30" i="40"/>
  <c r="N38" i="40" s="1"/>
  <c r="P30" i="40"/>
  <c r="P38" i="40" s="1"/>
  <c r="O30" i="40"/>
  <c r="O38" i="40" s="1"/>
  <c r="R30" i="40"/>
  <c r="R38" i="40" s="1"/>
  <c r="S30" i="40"/>
  <c r="S38" i="40" s="1"/>
  <c r="T30" i="40"/>
  <c r="T38" i="40" s="1"/>
  <c r="U30" i="40"/>
  <c r="U38" i="40" s="1"/>
  <c r="U24" i="40" s="1"/>
  <c r="U25" i="40" s="1"/>
  <c r="E80" i="35"/>
  <c r="D80" i="35"/>
  <c r="X80" i="35" s="1"/>
  <c r="I80" i="35"/>
  <c r="J80" i="35"/>
  <c r="Y80" i="35" s="1"/>
  <c r="M80" i="35"/>
  <c r="L80" i="35"/>
  <c r="Q80" i="35"/>
  <c r="V80" i="35"/>
  <c r="U80" i="35"/>
  <c r="T80" i="35"/>
  <c r="N80" i="35"/>
  <c r="K80" i="35"/>
  <c r="G80" i="35"/>
  <c r="F80" i="35"/>
  <c r="H80" i="35"/>
  <c r="O80" i="35"/>
  <c r="P80" i="35"/>
  <c r="R80" i="35"/>
  <c r="S80" i="35"/>
  <c r="E79" i="35"/>
  <c r="D79" i="35"/>
  <c r="X79" i="35" s="1"/>
  <c r="I79" i="35"/>
  <c r="J79" i="35"/>
  <c r="Y79" i="35" s="1"/>
  <c r="M79" i="35"/>
  <c r="L79" i="35"/>
  <c r="Q79" i="35"/>
  <c r="V79" i="35"/>
  <c r="U79" i="35"/>
  <c r="T79" i="35"/>
  <c r="N79" i="35"/>
  <c r="K79" i="35"/>
  <c r="G79" i="35"/>
  <c r="F79" i="35"/>
  <c r="H79" i="35"/>
  <c r="O79" i="35"/>
  <c r="P79" i="35"/>
  <c r="R79" i="35"/>
  <c r="S79" i="35"/>
  <c r="E77" i="35"/>
  <c r="D77" i="35"/>
  <c r="X77" i="35" s="1"/>
  <c r="I77" i="35"/>
  <c r="J77" i="35"/>
  <c r="Y77" i="35" s="1"/>
  <c r="M77" i="35"/>
  <c r="L77" i="35"/>
  <c r="Q77" i="35"/>
  <c r="V77" i="35"/>
  <c r="U77" i="35"/>
  <c r="T77" i="35"/>
  <c r="N77" i="35"/>
  <c r="K77" i="35"/>
  <c r="G77" i="35"/>
  <c r="F77" i="35"/>
  <c r="H77" i="35"/>
  <c r="O77" i="35"/>
  <c r="P77" i="35"/>
  <c r="R77" i="35"/>
  <c r="S77" i="35"/>
  <c r="E76" i="35"/>
  <c r="D76" i="35"/>
  <c r="X76" i="35" s="1"/>
  <c r="I76" i="35"/>
  <c r="J76" i="35"/>
  <c r="Y76" i="35" s="1"/>
  <c r="M76" i="35"/>
  <c r="L76" i="35"/>
  <c r="Q76" i="35"/>
  <c r="V76" i="35"/>
  <c r="U76" i="35"/>
  <c r="T76" i="35"/>
  <c r="N76" i="35"/>
  <c r="K76" i="35"/>
  <c r="G76" i="35"/>
  <c r="F76" i="35"/>
  <c r="H76" i="35"/>
  <c r="O76" i="35"/>
  <c r="P76" i="35"/>
  <c r="R76" i="35"/>
  <c r="S76" i="35"/>
  <c r="E74" i="35"/>
  <c r="E82" i="35" s="1"/>
  <c r="D74" i="35"/>
  <c r="I74" i="35"/>
  <c r="I82" i="35" s="1"/>
  <c r="J74" i="35"/>
  <c r="M74" i="35"/>
  <c r="L74" i="35"/>
  <c r="L82" i="35" s="1"/>
  <c r="Q74" i="35"/>
  <c r="V74" i="35"/>
  <c r="V82" i="35" s="1"/>
  <c r="U74" i="35"/>
  <c r="U82" i="35" s="1"/>
  <c r="U68" i="35" s="1"/>
  <c r="U69" i="35" s="1"/>
  <c r="T74" i="35"/>
  <c r="T82" i="35" s="1"/>
  <c r="N74" i="35"/>
  <c r="N82" i="35" s="1"/>
  <c r="K74" i="35"/>
  <c r="K82" i="35" s="1"/>
  <c r="G74" i="35"/>
  <c r="G82" i="35" s="1"/>
  <c r="F74" i="35"/>
  <c r="F82" i="35" s="1"/>
  <c r="H74" i="35"/>
  <c r="H82" i="35" s="1"/>
  <c r="O74" i="35"/>
  <c r="O82" i="35" s="1"/>
  <c r="P74" i="35"/>
  <c r="P82" i="35" s="1"/>
  <c r="R74" i="35"/>
  <c r="R82" i="35" s="1"/>
  <c r="S74" i="35"/>
  <c r="S82" i="35" s="1"/>
  <c r="V36" i="37"/>
  <c r="U36" i="37"/>
  <c r="T36" i="37"/>
  <c r="S36" i="37"/>
  <c r="R36" i="37"/>
  <c r="P36" i="37"/>
  <c r="O36" i="37"/>
  <c r="N36" i="37"/>
  <c r="L36" i="37"/>
  <c r="K36" i="37"/>
  <c r="I36" i="37"/>
  <c r="H36" i="37"/>
  <c r="G36" i="37"/>
  <c r="F36" i="37"/>
  <c r="E36" i="37"/>
  <c r="D36" i="37"/>
  <c r="X36" i="37" s="1"/>
  <c r="Q36" i="37"/>
  <c r="W36" i="37" s="1"/>
  <c r="J36" i="37"/>
  <c r="Y36" i="37" s="1"/>
  <c r="M36" i="37"/>
  <c r="Z36" i="37" s="1"/>
  <c r="M35" i="37"/>
  <c r="J35" i="37"/>
  <c r="Q35" i="37"/>
  <c r="D35" i="37"/>
  <c r="E35" i="37"/>
  <c r="F35" i="37"/>
  <c r="G35" i="37"/>
  <c r="H35" i="37"/>
  <c r="I35" i="37"/>
  <c r="K35" i="37"/>
  <c r="L35" i="37"/>
  <c r="N35" i="37"/>
  <c r="O35" i="37"/>
  <c r="P35" i="37"/>
  <c r="R35" i="37"/>
  <c r="S35" i="37"/>
  <c r="T35" i="37"/>
  <c r="U35" i="37"/>
  <c r="V35" i="37"/>
  <c r="M33" i="37"/>
  <c r="V33" i="37"/>
  <c r="U33" i="37"/>
  <c r="T33" i="37"/>
  <c r="S33" i="37"/>
  <c r="R33" i="37"/>
  <c r="P33" i="37"/>
  <c r="O33" i="37"/>
  <c r="N33" i="37"/>
  <c r="L33" i="37"/>
  <c r="K33" i="37"/>
  <c r="I33" i="37"/>
  <c r="H33" i="37"/>
  <c r="G33" i="37"/>
  <c r="F33" i="37"/>
  <c r="E33" i="37"/>
  <c r="Q33" i="37"/>
  <c r="W33" i="37" s="1"/>
  <c r="D33" i="37"/>
  <c r="X33" i="37" s="1"/>
  <c r="J33" i="37"/>
  <c r="Y33" i="37" s="1"/>
  <c r="D32" i="37"/>
  <c r="V32" i="37"/>
  <c r="U32" i="37"/>
  <c r="T32" i="37"/>
  <c r="S32" i="37"/>
  <c r="R32" i="37"/>
  <c r="P32" i="37"/>
  <c r="O32" i="37"/>
  <c r="N32" i="37"/>
  <c r="L32" i="37"/>
  <c r="K32" i="37"/>
  <c r="I32" i="37"/>
  <c r="H32" i="37"/>
  <c r="G32" i="37"/>
  <c r="F32" i="37"/>
  <c r="E32" i="37"/>
  <c r="Q32" i="37"/>
  <c r="W32" i="37" s="1"/>
  <c r="J32" i="37"/>
  <c r="Y32" i="37" s="1"/>
  <c r="M32" i="37"/>
  <c r="Z32" i="37" s="1"/>
  <c r="D30" i="37"/>
  <c r="J30" i="37"/>
  <c r="M30" i="37"/>
  <c r="T30" i="37"/>
  <c r="T38" i="37" s="1"/>
  <c r="Q30" i="37"/>
  <c r="N30" i="37"/>
  <c r="N38" i="37" s="1"/>
  <c r="L30" i="37"/>
  <c r="L38" i="37" s="1"/>
  <c r="K30" i="37"/>
  <c r="K38" i="37" s="1"/>
  <c r="G30" i="37"/>
  <c r="G38" i="37" s="1"/>
  <c r="F30" i="37"/>
  <c r="F38" i="37" s="1"/>
  <c r="S30" i="37"/>
  <c r="S38" i="37" s="1"/>
  <c r="R30" i="37"/>
  <c r="R38" i="37" s="1"/>
  <c r="P30" i="37"/>
  <c r="P38" i="37" s="1"/>
  <c r="O30" i="37"/>
  <c r="O38" i="37" s="1"/>
  <c r="H30" i="37"/>
  <c r="H38" i="37" s="1"/>
  <c r="V30" i="37"/>
  <c r="V38" i="37" s="1"/>
  <c r="U30" i="37"/>
  <c r="U38" i="37" s="1"/>
  <c r="U24" i="37" s="1"/>
  <c r="U25" i="37" s="1"/>
  <c r="I30" i="37"/>
  <c r="I38" i="37" s="1"/>
  <c r="E30" i="37"/>
  <c r="E38" i="37" s="1"/>
  <c r="V80" i="37"/>
  <c r="U80" i="37"/>
  <c r="T80" i="37"/>
  <c r="S80" i="37"/>
  <c r="R80" i="37"/>
  <c r="Q80" i="37"/>
  <c r="W80" i="37" s="1"/>
  <c r="P80" i="37"/>
  <c r="O80" i="37"/>
  <c r="N80" i="37"/>
  <c r="M80" i="37"/>
  <c r="L80" i="37"/>
  <c r="K80" i="37"/>
  <c r="J80" i="37"/>
  <c r="I80" i="37"/>
  <c r="H80" i="37"/>
  <c r="G80" i="37"/>
  <c r="F80" i="37"/>
  <c r="E80" i="37"/>
  <c r="D80" i="37"/>
  <c r="X80" i="37" s="1"/>
  <c r="V79" i="37"/>
  <c r="U79" i="37"/>
  <c r="T79" i="37"/>
  <c r="S79" i="37"/>
  <c r="R79" i="37"/>
  <c r="Q79" i="37"/>
  <c r="W79" i="37" s="1"/>
  <c r="P79" i="37"/>
  <c r="O79" i="37"/>
  <c r="N79" i="37"/>
  <c r="M79" i="37"/>
  <c r="L79" i="37"/>
  <c r="K79" i="37"/>
  <c r="J79" i="37"/>
  <c r="I79" i="37"/>
  <c r="H79" i="37"/>
  <c r="G79" i="37"/>
  <c r="F79" i="37"/>
  <c r="E79" i="37"/>
  <c r="D79" i="37"/>
  <c r="X79" i="37" s="1"/>
  <c r="V77" i="37"/>
  <c r="U77" i="37"/>
  <c r="T77" i="37"/>
  <c r="S77" i="37"/>
  <c r="R77" i="37"/>
  <c r="Q77" i="37"/>
  <c r="W77" i="37" s="1"/>
  <c r="P77" i="37"/>
  <c r="O77" i="37"/>
  <c r="N77" i="37"/>
  <c r="M77" i="37"/>
  <c r="L77" i="37"/>
  <c r="K77" i="37"/>
  <c r="J77" i="37"/>
  <c r="I77" i="37"/>
  <c r="H77" i="37"/>
  <c r="G77" i="37"/>
  <c r="F77" i="37"/>
  <c r="E77" i="37"/>
  <c r="D77" i="37"/>
  <c r="X77" i="37" s="1"/>
  <c r="V76" i="37"/>
  <c r="U76" i="37"/>
  <c r="T76" i="37"/>
  <c r="S76" i="37"/>
  <c r="R76" i="37"/>
  <c r="Q76" i="37"/>
  <c r="W76" i="37" s="1"/>
  <c r="P76" i="37"/>
  <c r="O76" i="37"/>
  <c r="N76" i="37"/>
  <c r="M76" i="37"/>
  <c r="L76" i="37"/>
  <c r="K76" i="37"/>
  <c r="J76" i="37"/>
  <c r="I76" i="37"/>
  <c r="H76" i="37"/>
  <c r="G76" i="37"/>
  <c r="F76" i="37"/>
  <c r="E76" i="37"/>
  <c r="D76" i="37"/>
  <c r="X76" i="37" s="1"/>
  <c r="V74" i="37"/>
  <c r="V82" i="37" s="1"/>
  <c r="U74" i="37"/>
  <c r="U82" i="37" s="1"/>
  <c r="U68" i="37" s="1"/>
  <c r="U69" i="37" s="1"/>
  <c r="T74" i="37"/>
  <c r="T82" i="37" s="1"/>
  <c r="S74" i="37"/>
  <c r="S82" i="37" s="1"/>
  <c r="R74" i="37"/>
  <c r="R82" i="37" s="1"/>
  <c r="Q74" i="37"/>
  <c r="P74" i="37"/>
  <c r="P82" i="37" s="1"/>
  <c r="O74" i="37"/>
  <c r="O82" i="37" s="1"/>
  <c r="N74" i="37"/>
  <c r="N82" i="37" s="1"/>
  <c r="M74" i="37"/>
  <c r="L74" i="37"/>
  <c r="L82" i="37" s="1"/>
  <c r="K74" i="37"/>
  <c r="K82" i="37" s="1"/>
  <c r="J74" i="37"/>
  <c r="I74" i="37"/>
  <c r="I82" i="37" s="1"/>
  <c r="H74" i="37"/>
  <c r="H82" i="37" s="1"/>
  <c r="G74" i="37"/>
  <c r="G82" i="37" s="1"/>
  <c r="F74" i="37"/>
  <c r="F82" i="37" s="1"/>
  <c r="E74" i="37"/>
  <c r="E82" i="37" s="1"/>
  <c r="D74" i="37"/>
  <c r="H30" i="41" l="1"/>
  <c r="O30" i="41"/>
  <c r="P30" i="41"/>
  <c r="R30" i="41"/>
  <c r="S30" i="41"/>
  <c r="T30" i="41"/>
  <c r="Q30" i="41"/>
  <c r="V30" i="41"/>
  <c r="N30" i="41"/>
  <c r="M30" i="41"/>
  <c r="L30" i="41"/>
  <c r="K30" i="41"/>
  <c r="J30" i="41"/>
  <c r="I30" i="41"/>
  <c r="G30" i="41"/>
  <c r="F30" i="41"/>
  <c r="D30" i="41"/>
  <c r="E30" i="41"/>
  <c r="U30" i="41"/>
  <c r="Z76" i="38"/>
  <c r="W76" i="38"/>
  <c r="X76" i="38"/>
  <c r="Y76" i="38"/>
  <c r="X77" i="38"/>
  <c r="W77" i="38"/>
  <c r="Z77" i="38"/>
  <c r="Y77" i="38"/>
  <c r="Y79" i="38"/>
  <c r="W79" i="38"/>
  <c r="X79" i="38"/>
  <c r="Z79" i="38"/>
  <c r="Z80" i="38"/>
  <c r="E82" i="38"/>
  <c r="D82" i="38"/>
  <c r="X82" i="38" s="1"/>
  <c r="X74" i="38"/>
  <c r="I82" i="38"/>
  <c r="J82" i="38"/>
  <c r="Y74" i="38"/>
  <c r="M82" i="38"/>
  <c r="Z74" i="38"/>
  <c r="W74" i="38"/>
  <c r="Q82" i="38"/>
  <c r="V82" i="38"/>
  <c r="U82" i="38"/>
  <c r="U68" i="38" s="1"/>
  <c r="U69" i="38" s="1"/>
  <c r="T82" i="38"/>
  <c r="S82" i="38"/>
  <c r="R82" i="38"/>
  <c r="P82" i="38"/>
  <c r="O82" i="38"/>
  <c r="N82" i="38"/>
  <c r="L82" i="38"/>
  <c r="K82" i="38"/>
  <c r="H82" i="38"/>
  <c r="G82" i="38"/>
  <c r="F82" i="38"/>
  <c r="X80" i="38"/>
  <c r="W80" i="38"/>
  <c r="Y80" i="38"/>
  <c r="V32" i="41"/>
  <c r="U32" i="41"/>
  <c r="I32" i="41"/>
  <c r="E32" i="41"/>
  <c r="D32" i="41"/>
  <c r="X32" i="41" s="1"/>
  <c r="F32" i="41"/>
  <c r="G32" i="41"/>
  <c r="J32" i="41"/>
  <c r="Y32" i="41" s="1"/>
  <c r="K32" i="41"/>
  <c r="L32" i="41"/>
  <c r="M32" i="41"/>
  <c r="Z32" i="41" s="1"/>
  <c r="N32" i="41"/>
  <c r="Q32" i="41"/>
  <c r="W32" i="41" s="1"/>
  <c r="T32" i="41"/>
  <c r="S32" i="41"/>
  <c r="R32" i="41"/>
  <c r="P32" i="41"/>
  <c r="O32" i="41"/>
  <c r="H32" i="41"/>
  <c r="V33" i="41"/>
  <c r="U33" i="41"/>
  <c r="I33" i="41"/>
  <c r="E33" i="41"/>
  <c r="D33" i="41"/>
  <c r="X33" i="41" s="1"/>
  <c r="F33" i="41"/>
  <c r="G33" i="41"/>
  <c r="J33" i="41"/>
  <c r="Y33" i="41" s="1"/>
  <c r="K33" i="41"/>
  <c r="L33" i="41"/>
  <c r="M33" i="41"/>
  <c r="Z33" i="41" s="1"/>
  <c r="N33" i="41"/>
  <c r="Q33" i="41"/>
  <c r="W33" i="41" s="1"/>
  <c r="T33" i="41"/>
  <c r="S33" i="41"/>
  <c r="R33" i="41"/>
  <c r="P33" i="41"/>
  <c r="O33" i="41"/>
  <c r="H33" i="41"/>
  <c r="V35" i="41"/>
  <c r="U35" i="41"/>
  <c r="I35" i="41"/>
  <c r="E35" i="41"/>
  <c r="D35" i="41"/>
  <c r="X35" i="41" s="1"/>
  <c r="F35" i="41"/>
  <c r="G35" i="41"/>
  <c r="J35" i="41"/>
  <c r="Y35" i="41" s="1"/>
  <c r="K35" i="41"/>
  <c r="L35" i="41"/>
  <c r="M35" i="41"/>
  <c r="Z35" i="41" s="1"/>
  <c r="N35" i="41"/>
  <c r="Q35" i="41"/>
  <c r="W35" i="41" s="1"/>
  <c r="T35" i="41"/>
  <c r="S35" i="41"/>
  <c r="R35" i="41"/>
  <c r="P35" i="41"/>
  <c r="O35" i="41"/>
  <c r="H35" i="41"/>
  <c r="V36" i="41"/>
  <c r="U36" i="41"/>
  <c r="I36" i="41"/>
  <c r="E36" i="41"/>
  <c r="D36" i="41"/>
  <c r="X36" i="41" s="1"/>
  <c r="F36" i="41"/>
  <c r="G36" i="41"/>
  <c r="J36" i="41"/>
  <c r="Y36" i="41" s="1"/>
  <c r="K36" i="41"/>
  <c r="L36" i="41"/>
  <c r="M36" i="41"/>
  <c r="Z36" i="41" s="1"/>
  <c r="N36" i="41"/>
  <c r="Q36" i="41"/>
  <c r="W36" i="41" s="1"/>
  <c r="T36" i="41"/>
  <c r="S36" i="41"/>
  <c r="R36" i="41"/>
  <c r="P36" i="41"/>
  <c r="O36" i="41"/>
  <c r="H36" i="41"/>
  <c r="E30" i="38"/>
  <c r="F30" i="38"/>
  <c r="G30" i="38"/>
  <c r="H30" i="38"/>
  <c r="I30" i="38"/>
  <c r="J30" i="38"/>
  <c r="K30" i="38"/>
  <c r="L30" i="38"/>
  <c r="M30" i="38"/>
  <c r="N30" i="38"/>
  <c r="O30" i="38"/>
  <c r="P30" i="38"/>
  <c r="Q30" i="38"/>
  <c r="V30" i="38"/>
  <c r="R30" i="38"/>
  <c r="S30" i="38"/>
  <c r="T30" i="38"/>
  <c r="U30" i="38"/>
  <c r="D30" i="38"/>
  <c r="D32" i="38"/>
  <c r="E32" i="38"/>
  <c r="F32" i="38"/>
  <c r="G32" i="38"/>
  <c r="H32" i="38"/>
  <c r="J32" i="38"/>
  <c r="K32" i="38"/>
  <c r="I32" i="38"/>
  <c r="M32" i="38"/>
  <c r="N32" i="38"/>
  <c r="L32" i="38"/>
  <c r="P32" i="38"/>
  <c r="O32" i="38"/>
  <c r="Q32" i="38"/>
  <c r="V32" i="38"/>
  <c r="R32" i="38"/>
  <c r="S32" i="38"/>
  <c r="T32" i="38"/>
  <c r="U32" i="38"/>
  <c r="D33" i="38"/>
  <c r="E33" i="38"/>
  <c r="F33" i="38"/>
  <c r="G33" i="38"/>
  <c r="H33" i="38"/>
  <c r="J33" i="38"/>
  <c r="K33" i="38"/>
  <c r="I33" i="38"/>
  <c r="M33" i="38"/>
  <c r="N33" i="38"/>
  <c r="L33" i="38"/>
  <c r="P33" i="38"/>
  <c r="O33" i="38"/>
  <c r="Q33" i="38"/>
  <c r="V33" i="38"/>
  <c r="R33" i="38"/>
  <c r="S33" i="38"/>
  <c r="T33" i="38"/>
  <c r="U33" i="38"/>
  <c r="D35" i="38"/>
  <c r="E35" i="38"/>
  <c r="F35" i="38"/>
  <c r="G35" i="38"/>
  <c r="H35" i="38"/>
  <c r="J35" i="38"/>
  <c r="K35" i="38"/>
  <c r="I35" i="38"/>
  <c r="M35" i="38"/>
  <c r="N35" i="38"/>
  <c r="L35" i="38"/>
  <c r="P35" i="38"/>
  <c r="O35" i="38"/>
  <c r="Q35" i="38"/>
  <c r="V35" i="38"/>
  <c r="R35" i="38"/>
  <c r="S35" i="38"/>
  <c r="T35" i="38"/>
  <c r="U35" i="38"/>
  <c r="D36" i="38"/>
  <c r="E36" i="38"/>
  <c r="F36" i="38"/>
  <c r="G36" i="38"/>
  <c r="H36" i="38"/>
  <c r="J36" i="38"/>
  <c r="K36" i="38"/>
  <c r="I36" i="38"/>
  <c r="M36" i="38"/>
  <c r="N36" i="38"/>
  <c r="L36" i="38"/>
  <c r="P36" i="38"/>
  <c r="O36" i="38"/>
  <c r="Q36" i="38"/>
  <c r="V36" i="38"/>
  <c r="R36" i="38"/>
  <c r="S36" i="38"/>
  <c r="T36" i="38"/>
  <c r="U36" i="38"/>
  <c r="F74" i="41"/>
  <c r="G74" i="41"/>
  <c r="H74" i="41"/>
  <c r="J74" i="41"/>
  <c r="I74" i="41"/>
  <c r="K74" i="41"/>
  <c r="L74" i="41"/>
  <c r="M74" i="41"/>
  <c r="N74" i="41"/>
  <c r="O74" i="41"/>
  <c r="P74" i="41"/>
  <c r="Q74" i="41"/>
  <c r="V74" i="41"/>
  <c r="R74" i="41"/>
  <c r="S74" i="41"/>
  <c r="T74" i="41"/>
  <c r="U74" i="41"/>
  <c r="D74" i="41"/>
  <c r="E74" i="41"/>
  <c r="F76" i="41"/>
  <c r="G76" i="41"/>
  <c r="H76" i="41"/>
  <c r="J76" i="41"/>
  <c r="I76" i="41"/>
  <c r="K76" i="41"/>
  <c r="L76" i="41"/>
  <c r="M76" i="41"/>
  <c r="Z76" i="41" s="1"/>
  <c r="N76" i="41"/>
  <c r="O76" i="41"/>
  <c r="P76" i="41"/>
  <c r="Q76" i="41"/>
  <c r="V76" i="41"/>
  <c r="R76" i="41"/>
  <c r="S76" i="41"/>
  <c r="T76" i="41"/>
  <c r="U76" i="41"/>
  <c r="D76" i="41"/>
  <c r="E76" i="41"/>
  <c r="F77" i="41"/>
  <c r="G77" i="41"/>
  <c r="H77" i="41"/>
  <c r="J77" i="41"/>
  <c r="I77" i="41"/>
  <c r="K77" i="41"/>
  <c r="L77" i="41"/>
  <c r="M77" i="41"/>
  <c r="Z77" i="41" s="1"/>
  <c r="N77" i="41"/>
  <c r="O77" i="41"/>
  <c r="P77" i="41"/>
  <c r="Q77" i="41"/>
  <c r="V77" i="41"/>
  <c r="R77" i="41"/>
  <c r="S77" i="41"/>
  <c r="T77" i="41"/>
  <c r="U77" i="41"/>
  <c r="D77" i="41"/>
  <c r="E77" i="41"/>
  <c r="F79" i="41"/>
  <c r="G79" i="41"/>
  <c r="H79" i="41"/>
  <c r="J79" i="41"/>
  <c r="I79" i="41"/>
  <c r="K79" i="41"/>
  <c r="L79" i="41"/>
  <c r="M79" i="41"/>
  <c r="Z79" i="41" s="1"/>
  <c r="N79" i="41"/>
  <c r="O79" i="41"/>
  <c r="P79" i="41"/>
  <c r="Q79" i="41"/>
  <c r="V79" i="41"/>
  <c r="R79" i="41"/>
  <c r="S79" i="41"/>
  <c r="T79" i="41"/>
  <c r="U79" i="41"/>
  <c r="D79" i="41"/>
  <c r="E79" i="41"/>
  <c r="F80" i="41"/>
  <c r="G80" i="41"/>
  <c r="H80" i="41"/>
  <c r="J80" i="41"/>
  <c r="I80" i="41"/>
  <c r="K80" i="41"/>
  <c r="L80" i="41"/>
  <c r="M80" i="41"/>
  <c r="Z80" i="41" s="1"/>
  <c r="N80" i="41"/>
  <c r="O80" i="41"/>
  <c r="P80" i="41"/>
  <c r="Q80" i="41"/>
  <c r="V80" i="41"/>
  <c r="R80" i="41"/>
  <c r="S80" i="41"/>
  <c r="T80" i="41"/>
  <c r="U80" i="41"/>
  <c r="D80" i="41"/>
  <c r="E80" i="41"/>
  <c r="AF24" i="42"/>
  <c r="AF21" i="42"/>
  <c r="X74" i="37"/>
  <c r="D82" i="37"/>
  <c r="X82" i="37" s="1"/>
  <c r="E68" i="37"/>
  <c r="E66" i="37"/>
  <c r="E64" i="37" s="1"/>
  <c r="E67" i="37"/>
  <c r="E69" i="37" s="1"/>
  <c r="F68" i="37"/>
  <c r="F66" i="37"/>
  <c r="F64" i="37" s="1"/>
  <c r="F67" i="37"/>
  <c r="F69" i="37" s="1"/>
  <c r="G66" i="37"/>
  <c r="G64" i="37" s="1"/>
  <c r="G67" i="37"/>
  <c r="G69" i="37" s="1"/>
  <c r="Y74" i="37"/>
  <c r="J82" i="37"/>
  <c r="I68" i="37"/>
  <c r="I66" i="37"/>
  <c r="I64" i="37" s="1"/>
  <c r="I67" i="37"/>
  <c r="I69" i="37" s="1"/>
  <c r="N68" i="37"/>
  <c r="N66" i="37"/>
  <c r="N64" i="37" s="1"/>
  <c r="N67" i="37"/>
  <c r="N69" i="37" s="1"/>
  <c r="M82" i="37"/>
  <c r="Z74" i="37"/>
  <c r="L68" i="37"/>
  <c r="L66" i="37"/>
  <c r="L64" i="37" s="1"/>
  <c r="L67" i="37"/>
  <c r="L69" i="37" s="1"/>
  <c r="P66" i="37"/>
  <c r="P64" i="37" s="1"/>
  <c r="P67" i="37"/>
  <c r="P69" i="37" s="1"/>
  <c r="O66" i="37"/>
  <c r="O64" i="37" s="1"/>
  <c r="O67" i="37"/>
  <c r="O69" i="37" s="1"/>
  <c r="W74" i="37"/>
  <c r="W82" i="37" s="1"/>
  <c r="Q82" i="37"/>
  <c r="R66" i="37"/>
  <c r="R64" i="37" s="1"/>
  <c r="R67" i="37"/>
  <c r="R69" i="37" s="1"/>
  <c r="S66" i="37"/>
  <c r="S64" i="37" s="1"/>
  <c r="S67" i="37"/>
  <c r="S69" i="37" s="1"/>
  <c r="T68" i="37"/>
  <c r="T66" i="37"/>
  <c r="T64" i="37" s="1"/>
  <c r="T67" i="37"/>
  <c r="T69" i="37" s="1"/>
  <c r="Y76" i="37"/>
  <c r="Z76" i="37"/>
  <c r="Y77" i="37"/>
  <c r="Z77" i="37"/>
  <c r="Y79" i="37"/>
  <c r="Z79" i="37"/>
  <c r="Y80" i="37"/>
  <c r="Z80" i="37"/>
  <c r="G23" i="37"/>
  <c r="G25" i="37" s="1"/>
  <c r="G22" i="37"/>
  <c r="G20" i="37" s="1"/>
  <c r="P23" i="37"/>
  <c r="P25" i="37" s="1"/>
  <c r="P22" i="37"/>
  <c r="P20" i="37" s="1"/>
  <c r="O23" i="37"/>
  <c r="O25" i="37" s="1"/>
  <c r="O22" i="37"/>
  <c r="O20" i="37" s="1"/>
  <c r="R23" i="37"/>
  <c r="R25" i="37" s="1"/>
  <c r="R22" i="37"/>
  <c r="R20" i="37" s="1"/>
  <c r="S23" i="37"/>
  <c r="S25" i="37" s="1"/>
  <c r="S22" i="37"/>
  <c r="S20" i="37" s="1"/>
  <c r="E24" i="37"/>
  <c r="E23" i="37"/>
  <c r="E25" i="37" s="1"/>
  <c r="E22" i="37"/>
  <c r="E20" i="37" s="1"/>
  <c r="F24" i="37"/>
  <c r="F23" i="37"/>
  <c r="F25" i="37" s="1"/>
  <c r="F22" i="37"/>
  <c r="F20" i="37" s="1"/>
  <c r="I24" i="37"/>
  <c r="I23" i="37"/>
  <c r="I25" i="37" s="1"/>
  <c r="I22" i="37"/>
  <c r="I20" i="37" s="1"/>
  <c r="N24" i="37"/>
  <c r="N23" i="37"/>
  <c r="N25" i="37" s="1"/>
  <c r="N22" i="37"/>
  <c r="N20" i="37" s="1"/>
  <c r="L24" i="37"/>
  <c r="L23" i="37"/>
  <c r="L25" i="37" s="1"/>
  <c r="L22" i="37"/>
  <c r="L20" i="37" s="1"/>
  <c r="W30" i="37"/>
  <c r="Q38" i="37"/>
  <c r="T24" i="37"/>
  <c r="T23" i="37"/>
  <c r="T25" i="37" s="1"/>
  <c r="T22" i="37"/>
  <c r="T20" i="37" s="1"/>
  <c r="Z30" i="37"/>
  <c r="M38" i="37"/>
  <c r="Y30" i="37"/>
  <c r="J38" i="37"/>
  <c r="X30" i="37"/>
  <c r="D38" i="37"/>
  <c r="X38" i="37" s="1"/>
  <c r="X32" i="37"/>
  <c r="Z33" i="37"/>
  <c r="X35" i="37"/>
  <c r="W35" i="37"/>
  <c r="Y35" i="37"/>
  <c r="Z35" i="37"/>
  <c r="S66" i="35"/>
  <c r="S64" i="35" s="1"/>
  <c r="S67" i="35"/>
  <c r="S69" i="35" s="1"/>
  <c r="R66" i="35"/>
  <c r="R64" i="35" s="1"/>
  <c r="R67" i="35"/>
  <c r="R69" i="35" s="1"/>
  <c r="O66" i="35"/>
  <c r="O64" i="35" s="1"/>
  <c r="O67" i="35"/>
  <c r="O69" i="35" s="1"/>
  <c r="P66" i="35"/>
  <c r="P64" i="35" s="1"/>
  <c r="P67" i="35"/>
  <c r="P69" i="35" s="1"/>
  <c r="G66" i="35"/>
  <c r="G64" i="35" s="1"/>
  <c r="G67" i="35"/>
  <c r="G69" i="35" s="1"/>
  <c r="E68" i="35"/>
  <c r="E66" i="35"/>
  <c r="E64" i="35" s="1"/>
  <c r="E67" i="35"/>
  <c r="E69" i="35" s="1"/>
  <c r="F68" i="35"/>
  <c r="F66" i="35"/>
  <c r="F64" i="35" s="1"/>
  <c r="F67" i="35"/>
  <c r="F69" i="35" s="1"/>
  <c r="I68" i="35"/>
  <c r="I66" i="35"/>
  <c r="I64" i="35" s="1"/>
  <c r="I67" i="35"/>
  <c r="I69" i="35" s="1"/>
  <c r="L68" i="35"/>
  <c r="L66" i="35"/>
  <c r="L64" i="35" s="1"/>
  <c r="L67" i="35"/>
  <c r="L69" i="35" s="1"/>
  <c r="T68" i="35"/>
  <c r="T66" i="35"/>
  <c r="T64" i="35" s="1"/>
  <c r="T67" i="35"/>
  <c r="T69" i="35" s="1"/>
  <c r="Q82" i="35"/>
  <c r="W74" i="35"/>
  <c r="N68" i="35"/>
  <c r="N66" i="35"/>
  <c r="N64" i="35" s="1"/>
  <c r="N67" i="35"/>
  <c r="N69" i="35" s="1"/>
  <c r="Z74" i="35"/>
  <c r="M82" i="35"/>
  <c r="Y74" i="35"/>
  <c r="J82" i="35"/>
  <c r="X74" i="35"/>
  <c r="D82" i="35"/>
  <c r="X82" i="35" s="1"/>
  <c r="W76" i="35"/>
  <c r="Z76" i="35"/>
  <c r="W77" i="35"/>
  <c r="Z77" i="35"/>
  <c r="W79" i="35"/>
  <c r="Z79" i="35"/>
  <c r="W80" i="35"/>
  <c r="Z80" i="35"/>
  <c r="T22" i="40"/>
  <c r="T20" i="40" s="1"/>
  <c r="T23" i="40"/>
  <c r="T24" i="40"/>
  <c r="S22" i="40"/>
  <c r="S20" i="40" s="1"/>
  <c r="S23" i="40"/>
  <c r="S25" i="40" s="1"/>
  <c r="R22" i="40"/>
  <c r="R20" i="40" s="1"/>
  <c r="R23" i="40"/>
  <c r="R25" i="40" s="1"/>
  <c r="P22" i="40"/>
  <c r="P20" i="40" s="1"/>
  <c r="P23" i="40"/>
  <c r="P25" i="40" s="1"/>
  <c r="O22" i="40"/>
  <c r="O20" i="40" s="1"/>
  <c r="O23" i="40"/>
  <c r="O25" i="40" s="1"/>
  <c r="L22" i="40"/>
  <c r="L20" i="40" s="1"/>
  <c r="L23" i="40"/>
  <c r="L24" i="40"/>
  <c r="I22" i="40"/>
  <c r="I20" i="40" s="1"/>
  <c r="I23" i="40"/>
  <c r="I24" i="40"/>
  <c r="G22" i="40"/>
  <c r="G20" i="40" s="1"/>
  <c r="G23" i="40"/>
  <c r="G25" i="40" s="1"/>
  <c r="F22" i="40"/>
  <c r="F20" i="40" s="1"/>
  <c r="F23" i="40"/>
  <c r="F24" i="40"/>
  <c r="E22" i="40"/>
  <c r="E20" i="40" s="1"/>
  <c r="E23" i="40"/>
  <c r="E24" i="40"/>
  <c r="D38" i="40"/>
  <c r="X38" i="40" s="1"/>
  <c r="X30" i="40"/>
  <c r="N22" i="40"/>
  <c r="N20" i="40" s="1"/>
  <c r="N23" i="40"/>
  <c r="N24" i="40"/>
  <c r="M38" i="40"/>
  <c r="Z30" i="40"/>
  <c r="J38" i="40"/>
  <c r="Y30" i="40"/>
  <c r="W30" i="40"/>
  <c r="Q38" i="40"/>
  <c r="X32" i="40"/>
  <c r="Z32" i="40"/>
  <c r="Y32" i="40"/>
  <c r="W32" i="40"/>
  <c r="X33" i="40"/>
  <c r="Z33" i="40"/>
  <c r="Y33" i="40"/>
  <c r="W33" i="40"/>
  <c r="X35" i="40"/>
  <c r="Z35" i="40"/>
  <c r="Y35" i="40"/>
  <c r="W35" i="40"/>
  <c r="X36" i="40"/>
  <c r="Z36" i="40"/>
  <c r="Y36" i="40"/>
  <c r="W36" i="40"/>
  <c r="W30" i="39"/>
  <c r="Q38" i="39"/>
  <c r="Z30" i="39"/>
  <c r="M38" i="39"/>
  <c r="Y30" i="39"/>
  <c r="J38" i="39"/>
  <c r="X30" i="39"/>
  <c r="D38" i="39"/>
  <c r="X38" i="39" s="1"/>
  <c r="E24" i="39"/>
  <c r="E22" i="39"/>
  <c r="E20" i="39" s="1"/>
  <c r="E23" i="39"/>
  <c r="E25" i="39" s="1"/>
  <c r="F24" i="39"/>
  <c r="F22" i="39"/>
  <c r="F20" i="39" s="1"/>
  <c r="F23" i="39"/>
  <c r="F25" i="39" s="1"/>
  <c r="I24" i="39"/>
  <c r="I22" i="39"/>
  <c r="I20" i="39" s="1"/>
  <c r="I23" i="39"/>
  <c r="I25" i="39" s="1"/>
  <c r="N24" i="39"/>
  <c r="N22" i="39"/>
  <c r="N20" i="39" s="1"/>
  <c r="N23" i="39"/>
  <c r="N25" i="39" s="1"/>
  <c r="L24" i="39"/>
  <c r="L22" i="39"/>
  <c r="L20" i="39" s="1"/>
  <c r="L23" i="39"/>
  <c r="L25" i="39" s="1"/>
  <c r="T24" i="39"/>
  <c r="T22" i="39"/>
  <c r="T20" i="39" s="1"/>
  <c r="T23" i="39"/>
  <c r="T25" i="39" s="1"/>
  <c r="S22" i="39"/>
  <c r="S20" i="39" s="1"/>
  <c r="S23" i="39"/>
  <c r="S25" i="39" s="1"/>
  <c r="R22" i="39"/>
  <c r="R20" i="39" s="1"/>
  <c r="R23" i="39"/>
  <c r="R25" i="39" s="1"/>
  <c r="O22" i="39"/>
  <c r="O20" i="39" s="1"/>
  <c r="O23" i="39"/>
  <c r="O25" i="39" s="1"/>
  <c r="P22" i="39"/>
  <c r="P20" i="39" s="1"/>
  <c r="P23" i="39"/>
  <c r="P25" i="39" s="1"/>
  <c r="G22" i="39"/>
  <c r="G20" i="39" s="1"/>
  <c r="G23" i="39"/>
  <c r="G25" i="39" s="1"/>
  <c r="Y32" i="39"/>
  <c r="Y33" i="39"/>
  <c r="W35" i="39"/>
  <c r="X35" i="39"/>
  <c r="Y35" i="39"/>
  <c r="Z35" i="39"/>
  <c r="Y36" i="39"/>
  <c r="Z36" i="39"/>
  <c r="W36" i="39"/>
  <c r="E68" i="43"/>
  <c r="E67" i="43"/>
  <c r="E69" i="43" s="1"/>
  <c r="E66" i="43"/>
  <c r="E64" i="43" s="1"/>
  <c r="F68" i="43"/>
  <c r="F67" i="43"/>
  <c r="F69" i="43" s="1"/>
  <c r="F66" i="43"/>
  <c r="F64" i="43" s="1"/>
  <c r="G67" i="43"/>
  <c r="G69" i="43" s="1"/>
  <c r="G66" i="43"/>
  <c r="G64" i="43" s="1"/>
  <c r="X74" i="43"/>
  <c r="D82" i="43"/>
  <c r="X82" i="43" s="1"/>
  <c r="Y74" i="43"/>
  <c r="J82" i="43"/>
  <c r="I68" i="43"/>
  <c r="I67" i="43"/>
  <c r="I69" i="43" s="1"/>
  <c r="I66" i="43"/>
  <c r="I64" i="43" s="1"/>
  <c r="N68" i="43"/>
  <c r="N67" i="43"/>
  <c r="N69" i="43" s="1"/>
  <c r="N66" i="43"/>
  <c r="N64" i="43" s="1"/>
  <c r="Z74" i="43"/>
  <c r="M82" i="43"/>
  <c r="L68" i="43"/>
  <c r="L67" i="43"/>
  <c r="L69" i="43" s="1"/>
  <c r="L66" i="43"/>
  <c r="L64" i="43" s="1"/>
  <c r="P67" i="43"/>
  <c r="P69" i="43" s="1"/>
  <c r="P66" i="43"/>
  <c r="P64" i="43" s="1"/>
  <c r="O67" i="43"/>
  <c r="O69" i="43" s="1"/>
  <c r="O66" i="43"/>
  <c r="O64" i="43" s="1"/>
  <c r="W74" i="43"/>
  <c r="Q82" i="43"/>
  <c r="R67" i="43"/>
  <c r="R69" i="43" s="1"/>
  <c r="R66" i="43"/>
  <c r="R64" i="43" s="1"/>
  <c r="S67" i="43"/>
  <c r="S69" i="43" s="1"/>
  <c r="S66" i="43"/>
  <c r="S64" i="43" s="1"/>
  <c r="T68" i="43"/>
  <c r="T67" i="43"/>
  <c r="T69" i="43" s="1"/>
  <c r="T66" i="43"/>
  <c r="T64" i="43" s="1"/>
  <c r="X76" i="43"/>
  <c r="X77" i="43"/>
  <c r="Y77" i="43"/>
  <c r="Z77" i="43"/>
  <c r="W77" i="43"/>
  <c r="W79" i="43"/>
  <c r="X79" i="43"/>
  <c r="W80" i="43"/>
  <c r="X80" i="43"/>
  <c r="T23" i="36"/>
  <c r="T24" i="36"/>
  <c r="T22" i="36"/>
  <c r="T20" i="36" s="1"/>
  <c r="S23" i="36"/>
  <c r="S25" i="36" s="1"/>
  <c r="S22" i="36"/>
  <c r="S20" i="36" s="1"/>
  <c r="R23" i="36"/>
  <c r="R25" i="36" s="1"/>
  <c r="R22" i="36"/>
  <c r="R20" i="36" s="1"/>
  <c r="W30" i="36"/>
  <c r="Q38" i="36"/>
  <c r="P23" i="36"/>
  <c r="P25" i="36" s="1"/>
  <c r="P22" i="36"/>
  <c r="P20" i="36" s="1"/>
  <c r="O23" i="36"/>
  <c r="O25" i="36" s="1"/>
  <c r="O22" i="36"/>
  <c r="O20" i="36" s="1"/>
  <c r="N23" i="36"/>
  <c r="N24" i="36"/>
  <c r="N22" i="36"/>
  <c r="N20" i="36" s="1"/>
  <c r="L23" i="36"/>
  <c r="L24" i="36"/>
  <c r="L22" i="36"/>
  <c r="L20" i="36" s="1"/>
  <c r="M38" i="36"/>
  <c r="Z30" i="36"/>
  <c r="I23" i="36"/>
  <c r="I24" i="36"/>
  <c r="I22" i="36"/>
  <c r="I20" i="36" s="1"/>
  <c r="J38" i="36"/>
  <c r="Y30" i="36"/>
  <c r="G23" i="36"/>
  <c r="G25" i="36" s="1"/>
  <c r="G22" i="36"/>
  <c r="G20" i="36" s="1"/>
  <c r="F23" i="36"/>
  <c r="F24" i="36"/>
  <c r="F22" i="36"/>
  <c r="F20" i="36" s="1"/>
  <c r="E23" i="36"/>
  <c r="E24" i="36"/>
  <c r="E22" i="36"/>
  <c r="E20" i="36" s="1"/>
  <c r="X30" i="36"/>
  <c r="D38" i="36"/>
  <c r="X38" i="36" s="1"/>
  <c r="W32" i="36"/>
  <c r="Z32" i="36"/>
  <c r="Y32" i="36"/>
  <c r="X32" i="36"/>
  <c r="W33" i="36"/>
  <c r="Z33" i="36"/>
  <c r="Y33" i="36"/>
  <c r="X33" i="36"/>
  <c r="W35" i="36"/>
  <c r="Z35" i="36"/>
  <c r="Y35" i="36"/>
  <c r="X35" i="36"/>
  <c r="W36" i="36"/>
  <c r="Z36" i="36"/>
  <c r="Y36" i="36"/>
  <c r="X36" i="36"/>
  <c r="AF68" i="36"/>
  <c r="W74" i="39"/>
  <c r="Q82" i="39"/>
  <c r="X74" i="39"/>
  <c r="D82" i="39"/>
  <c r="X82" i="39" s="1"/>
  <c r="Y74" i="39"/>
  <c r="J82" i="39"/>
  <c r="Z74" i="39"/>
  <c r="M82" i="39"/>
  <c r="N68" i="39"/>
  <c r="N66" i="39"/>
  <c r="N64" i="39" s="1"/>
  <c r="N67" i="39"/>
  <c r="N69" i="39" s="1"/>
  <c r="E68" i="39"/>
  <c r="E66" i="39"/>
  <c r="E64" i="39" s="1"/>
  <c r="E67" i="39"/>
  <c r="E69" i="39" s="1"/>
  <c r="F68" i="39"/>
  <c r="F66" i="39"/>
  <c r="F64" i="39" s="1"/>
  <c r="F67" i="39"/>
  <c r="F69" i="39" s="1"/>
  <c r="G66" i="39"/>
  <c r="G64" i="39" s="1"/>
  <c r="G67" i="39"/>
  <c r="G69" i="39" s="1"/>
  <c r="I68" i="39"/>
  <c r="I66" i="39"/>
  <c r="I64" i="39" s="1"/>
  <c r="I67" i="39"/>
  <c r="I69" i="39" s="1"/>
  <c r="L68" i="39"/>
  <c r="L66" i="39"/>
  <c r="L64" i="39" s="1"/>
  <c r="L67" i="39"/>
  <c r="L69" i="39" s="1"/>
  <c r="O66" i="39"/>
  <c r="O64" i="39" s="1"/>
  <c r="O67" i="39"/>
  <c r="O69" i="39" s="1"/>
  <c r="P66" i="39"/>
  <c r="P64" i="39" s="1"/>
  <c r="P67" i="39"/>
  <c r="P69" i="39" s="1"/>
  <c r="R66" i="39"/>
  <c r="R64" i="39" s="1"/>
  <c r="R67" i="39"/>
  <c r="R69" i="39" s="1"/>
  <c r="S66" i="39"/>
  <c r="S64" i="39" s="1"/>
  <c r="S67" i="39"/>
  <c r="S69" i="39" s="1"/>
  <c r="T68" i="39"/>
  <c r="T66" i="39"/>
  <c r="T64" i="39" s="1"/>
  <c r="T67" i="39"/>
  <c r="T69" i="39" s="1"/>
  <c r="W76" i="39"/>
  <c r="Y76" i="39"/>
  <c r="W77" i="39"/>
  <c r="Y77" i="39"/>
  <c r="W79" i="39"/>
  <c r="Y79" i="39"/>
  <c r="W80" i="39"/>
  <c r="Y80" i="39"/>
  <c r="E24" i="35"/>
  <c r="E22" i="35"/>
  <c r="E20" i="35" s="1"/>
  <c r="E23" i="35"/>
  <c r="E25" i="35" s="1"/>
  <c r="F24" i="35"/>
  <c r="F22" i="35"/>
  <c r="F20" i="35" s="1"/>
  <c r="F23" i="35"/>
  <c r="F25" i="35" s="1"/>
  <c r="G22" i="35"/>
  <c r="G20" i="35" s="1"/>
  <c r="G23" i="35"/>
  <c r="G25" i="35" s="1"/>
  <c r="Y30" i="35"/>
  <c r="J38" i="35"/>
  <c r="I24" i="35"/>
  <c r="I22" i="35"/>
  <c r="I20" i="35" s="1"/>
  <c r="I23" i="35"/>
  <c r="I25" i="35" s="1"/>
  <c r="N24" i="35"/>
  <c r="N22" i="35"/>
  <c r="N20" i="35" s="1"/>
  <c r="N23" i="35"/>
  <c r="N25" i="35" s="1"/>
  <c r="Z30" i="35"/>
  <c r="M38" i="35"/>
  <c r="L24" i="35"/>
  <c r="L22" i="35"/>
  <c r="L20" i="35" s="1"/>
  <c r="L23" i="35"/>
  <c r="L25" i="35" s="1"/>
  <c r="P22" i="35"/>
  <c r="P20" i="35" s="1"/>
  <c r="P23" i="35"/>
  <c r="P25" i="35" s="1"/>
  <c r="O22" i="35"/>
  <c r="O20" i="35" s="1"/>
  <c r="O23" i="35"/>
  <c r="O25" i="35" s="1"/>
  <c r="W30" i="35"/>
  <c r="W38" i="35" s="1"/>
  <c r="Q38" i="35"/>
  <c r="R22" i="35"/>
  <c r="R20" i="35" s="1"/>
  <c r="R23" i="35"/>
  <c r="R25" i="35" s="1"/>
  <c r="S22" i="35"/>
  <c r="S20" i="35" s="1"/>
  <c r="S23" i="35"/>
  <c r="S25" i="35" s="1"/>
  <c r="T24" i="35"/>
  <c r="T22" i="35"/>
  <c r="T20" i="35" s="1"/>
  <c r="T23" i="35"/>
  <c r="T25" i="35" s="1"/>
  <c r="D38" i="35"/>
  <c r="X38" i="35" s="1"/>
  <c r="X30" i="35"/>
  <c r="Y32" i="35"/>
  <c r="Y33" i="35"/>
  <c r="Z35" i="35"/>
  <c r="Y36" i="35"/>
  <c r="S66" i="42"/>
  <c r="S64" i="42" s="1"/>
  <c r="S67" i="42"/>
  <c r="S69" i="42" s="1"/>
  <c r="R66" i="42"/>
  <c r="R64" i="42" s="1"/>
  <c r="R67" i="42"/>
  <c r="R69" i="42" s="1"/>
  <c r="O66" i="42"/>
  <c r="O64" i="42" s="1"/>
  <c r="O67" i="42"/>
  <c r="O69" i="42" s="1"/>
  <c r="P66" i="42"/>
  <c r="P64" i="42" s="1"/>
  <c r="P67" i="42"/>
  <c r="P69" i="42" s="1"/>
  <c r="G66" i="42"/>
  <c r="G64" i="42" s="1"/>
  <c r="G67" i="42"/>
  <c r="G69" i="42" s="1"/>
  <c r="E68" i="42"/>
  <c r="E66" i="42"/>
  <c r="E64" i="42" s="1"/>
  <c r="E67" i="42"/>
  <c r="E69" i="42" s="1"/>
  <c r="F68" i="42"/>
  <c r="F66" i="42"/>
  <c r="F64" i="42" s="1"/>
  <c r="F67" i="42"/>
  <c r="F69" i="42" s="1"/>
  <c r="I68" i="42"/>
  <c r="I66" i="42"/>
  <c r="I64" i="42" s="1"/>
  <c r="I67" i="42"/>
  <c r="I69" i="42" s="1"/>
  <c r="L68" i="42"/>
  <c r="L66" i="42"/>
  <c r="L64" i="42" s="1"/>
  <c r="L67" i="42"/>
  <c r="L69" i="42" s="1"/>
  <c r="T68" i="42"/>
  <c r="T66" i="42"/>
  <c r="T64" i="42" s="1"/>
  <c r="T67" i="42"/>
  <c r="T69" i="42" s="1"/>
  <c r="Q82" i="42"/>
  <c r="W74" i="42"/>
  <c r="N68" i="42"/>
  <c r="N66" i="42"/>
  <c r="N64" i="42" s="1"/>
  <c r="N67" i="42"/>
  <c r="N69" i="42" s="1"/>
  <c r="Z74" i="42"/>
  <c r="M82" i="42"/>
  <c r="X74" i="42"/>
  <c r="D82" i="42"/>
  <c r="X82" i="42" s="1"/>
  <c r="Y74" i="42"/>
  <c r="J82" i="42"/>
  <c r="W76" i="42"/>
  <c r="W77" i="42"/>
  <c r="AF68" i="44"/>
  <c r="X80" i="41" l="1"/>
  <c r="W80" i="41"/>
  <c r="Y80" i="41"/>
  <c r="X79" i="41"/>
  <c r="W79" i="41"/>
  <c r="Y79" i="41"/>
  <c r="X77" i="41"/>
  <c r="W77" i="41"/>
  <c r="Y77" i="41"/>
  <c r="X76" i="41"/>
  <c r="W76" i="41"/>
  <c r="Y76" i="41"/>
  <c r="E82" i="41"/>
  <c r="D82" i="41"/>
  <c r="X82" i="41" s="1"/>
  <c r="X74" i="41"/>
  <c r="U82" i="41"/>
  <c r="U68" i="41" s="1"/>
  <c r="U69" i="41" s="1"/>
  <c r="T82" i="41"/>
  <c r="S82" i="41"/>
  <c r="R82" i="41"/>
  <c r="V82" i="41"/>
  <c r="W74" i="41"/>
  <c r="W82" i="41" s="1"/>
  <c r="Q82" i="41"/>
  <c r="P82" i="41"/>
  <c r="O82" i="41"/>
  <c r="N82" i="41"/>
  <c r="M82" i="41"/>
  <c r="Z74" i="41"/>
  <c r="L82" i="41"/>
  <c r="K82" i="41"/>
  <c r="I82" i="41"/>
  <c r="J82" i="41"/>
  <c r="Y74" i="41"/>
  <c r="H82" i="41"/>
  <c r="G82" i="41"/>
  <c r="F82" i="41"/>
  <c r="W36" i="38"/>
  <c r="Z36" i="38"/>
  <c r="Y36" i="38"/>
  <c r="X36" i="38"/>
  <c r="W35" i="38"/>
  <c r="Z35" i="38"/>
  <c r="Y35" i="38"/>
  <c r="X35" i="38"/>
  <c r="W33" i="38"/>
  <c r="Z33" i="38"/>
  <c r="Y33" i="38"/>
  <c r="X33" i="38"/>
  <c r="W32" i="38"/>
  <c r="Z32" i="38"/>
  <c r="Y32" i="38"/>
  <c r="X32" i="38"/>
  <c r="X30" i="38"/>
  <c r="D38" i="38"/>
  <c r="U38" i="38"/>
  <c r="U24" i="38" s="1"/>
  <c r="U25" i="38" s="1"/>
  <c r="T38" i="38"/>
  <c r="S38" i="38"/>
  <c r="R38" i="38"/>
  <c r="V38" i="38"/>
  <c r="W30" i="38"/>
  <c r="W38" i="38" s="1"/>
  <c r="Q38" i="38"/>
  <c r="P38" i="38"/>
  <c r="O38" i="38"/>
  <c r="N38" i="38"/>
  <c r="Z30" i="38"/>
  <c r="M38" i="38"/>
  <c r="L38" i="38"/>
  <c r="K38" i="38"/>
  <c r="Y30" i="38"/>
  <c r="J38" i="38"/>
  <c r="I38" i="38"/>
  <c r="H38" i="38"/>
  <c r="G38" i="38"/>
  <c r="F38" i="38"/>
  <c r="E38" i="38"/>
  <c r="E66" i="38"/>
  <c r="E64" i="38" s="1"/>
  <c r="E67" i="38"/>
  <c r="E68" i="38"/>
  <c r="F66" i="38"/>
  <c r="F64" i="38" s="1"/>
  <c r="F67" i="38"/>
  <c r="F68" i="38"/>
  <c r="G66" i="38"/>
  <c r="G64" i="38" s="1"/>
  <c r="G67" i="38"/>
  <c r="G69" i="38" s="1"/>
  <c r="I66" i="38"/>
  <c r="I64" i="38" s="1"/>
  <c r="I67" i="38"/>
  <c r="I68" i="38"/>
  <c r="N66" i="38"/>
  <c r="N64" i="38" s="1"/>
  <c r="N67" i="38"/>
  <c r="N68" i="38"/>
  <c r="L66" i="38"/>
  <c r="L64" i="38" s="1"/>
  <c r="L67" i="38"/>
  <c r="L68" i="38"/>
  <c r="P66" i="38"/>
  <c r="P64" i="38" s="1"/>
  <c r="P67" i="38"/>
  <c r="P69" i="38" s="1"/>
  <c r="O66" i="38"/>
  <c r="O64" i="38" s="1"/>
  <c r="O67" i="38"/>
  <c r="O69" i="38" s="1"/>
  <c r="R67" i="38"/>
  <c r="R69" i="38" s="1"/>
  <c r="R66" i="38"/>
  <c r="R64" i="38" s="1"/>
  <c r="S67" i="38"/>
  <c r="S69" i="38" s="1"/>
  <c r="S66" i="38"/>
  <c r="S64" i="38" s="1"/>
  <c r="T67" i="38"/>
  <c r="T68" i="38"/>
  <c r="T66" i="38"/>
  <c r="T64" i="38" s="1"/>
  <c r="W82" i="38"/>
  <c r="Z82" i="38"/>
  <c r="K67" i="38"/>
  <c r="K68" i="38"/>
  <c r="K66" i="38"/>
  <c r="K64" i="38" s="1"/>
  <c r="Y82" i="38"/>
  <c r="H67" i="38"/>
  <c r="H68" i="38"/>
  <c r="H66" i="38"/>
  <c r="H64" i="38" s="1"/>
  <c r="D66" i="38"/>
  <c r="D64" i="38" s="1"/>
  <c r="D67" i="38"/>
  <c r="D68" i="38"/>
  <c r="U38" i="41"/>
  <c r="U24" i="41" s="1"/>
  <c r="U25" i="41" s="1"/>
  <c r="E38" i="41"/>
  <c r="X30" i="41"/>
  <c r="D38" i="41"/>
  <c r="X38" i="41" s="1"/>
  <c r="F38" i="41"/>
  <c r="G38" i="41"/>
  <c r="I38" i="41"/>
  <c r="Y30" i="41"/>
  <c r="J38" i="41"/>
  <c r="K38" i="41"/>
  <c r="L38" i="41"/>
  <c r="Z30" i="41"/>
  <c r="M38" i="41"/>
  <c r="N38" i="41"/>
  <c r="V38" i="41"/>
  <c r="W30" i="41"/>
  <c r="W38" i="41" s="1"/>
  <c r="Q38" i="41"/>
  <c r="T38" i="41"/>
  <c r="S38" i="41"/>
  <c r="R38" i="41"/>
  <c r="P38" i="41"/>
  <c r="O38" i="41"/>
  <c r="H38" i="41"/>
  <c r="H68" i="42"/>
  <c r="Y82" i="42"/>
  <c r="H66" i="42"/>
  <c r="H64" i="42" s="1"/>
  <c r="H67" i="42"/>
  <c r="H69" i="42" s="1"/>
  <c r="D68" i="42"/>
  <c r="D66" i="42"/>
  <c r="D64" i="42" s="1"/>
  <c r="D67" i="42"/>
  <c r="D69" i="42" s="1"/>
  <c r="K68" i="42"/>
  <c r="Z82" i="42"/>
  <c r="K66" i="42"/>
  <c r="K64" i="42" s="1"/>
  <c r="K67" i="42"/>
  <c r="K69" i="42" s="1"/>
  <c r="W82" i="42"/>
  <c r="D24" i="35"/>
  <c r="D22" i="35"/>
  <c r="D20" i="35" s="1"/>
  <c r="D23" i="35"/>
  <c r="D25" i="35" s="1"/>
  <c r="Q24" i="35"/>
  <c r="Q22" i="35"/>
  <c r="Q20" i="35" s="1"/>
  <c r="Q23" i="35"/>
  <c r="Q25" i="35" s="1"/>
  <c r="K24" i="35"/>
  <c r="Z38" i="35"/>
  <c r="K22" i="35"/>
  <c r="K20" i="35" s="1"/>
  <c r="K23" i="35"/>
  <c r="K25" i="35" s="1"/>
  <c r="H24" i="35"/>
  <c r="Y38" i="35"/>
  <c r="H22" i="35"/>
  <c r="H20" i="35" s="1"/>
  <c r="H23" i="35"/>
  <c r="H25" i="35" s="1"/>
  <c r="K68" i="39"/>
  <c r="Z82" i="39"/>
  <c r="K66" i="39"/>
  <c r="K64" i="39" s="1"/>
  <c r="K67" i="39"/>
  <c r="K69" i="39" s="1"/>
  <c r="H68" i="39"/>
  <c r="Y82" i="39"/>
  <c r="H66" i="39"/>
  <c r="H64" i="39" s="1"/>
  <c r="H67" i="39"/>
  <c r="H69" i="39" s="1"/>
  <c r="D68" i="39"/>
  <c r="D66" i="39"/>
  <c r="D64" i="39" s="1"/>
  <c r="D67" i="39"/>
  <c r="D69" i="39" s="1"/>
  <c r="W82" i="39"/>
  <c r="D23" i="36"/>
  <c r="D24" i="36"/>
  <c r="D22" i="36"/>
  <c r="D20" i="36" s="1"/>
  <c r="E25" i="36"/>
  <c r="F25" i="36"/>
  <c r="H23" i="36"/>
  <c r="H24" i="36"/>
  <c r="Y38" i="36"/>
  <c r="H22" i="36"/>
  <c r="H20" i="36" s="1"/>
  <c r="I25" i="36"/>
  <c r="K23" i="36"/>
  <c r="K24" i="36"/>
  <c r="Z38" i="36"/>
  <c r="K22" i="36"/>
  <c r="K20" i="36" s="1"/>
  <c r="L25" i="36"/>
  <c r="N25" i="36"/>
  <c r="W38" i="36"/>
  <c r="T25" i="36"/>
  <c r="W82" i="43"/>
  <c r="Z82" i="43"/>
  <c r="K68" i="43"/>
  <c r="K67" i="43"/>
  <c r="K69" i="43" s="1"/>
  <c r="K66" i="43"/>
  <c r="K64" i="43" s="1"/>
  <c r="Y82" i="43"/>
  <c r="H68" i="43"/>
  <c r="H67" i="43"/>
  <c r="H69" i="43" s="1"/>
  <c r="H66" i="43"/>
  <c r="H64" i="43" s="1"/>
  <c r="D68" i="43"/>
  <c r="D67" i="43"/>
  <c r="D69" i="43" s="1"/>
  <c r="D66" i="43"/>
  <c r="D64" i="43" s="1"/>
  <c r="D24" i="39"/>
  <c r="D22" i="39"/>
  <c r="D20" i="39" s="1"/>
  <c r="D23" i="39"/>
  <c r="D25" i="39" s="1"/>
  <c r="Y38" i="39"/>
  <c r="H24" i="39"/>
  <c r="H22" i="39"/>
  <c r="H20" i="39" s="1"/>
  <c r="H23" i="39"/>
  <c r="H25" i="39" s="1"/>
  <c r="Z38" i="39"/>
  <c r="K24" i="39"/>
  <c r="K22" i="39"/>
  <c r="K20" i="39" s="1"/>
  <c r="K23" i="39"/>
  <c r="K25" i="39" s="1"/>
  <c r="W38" i="39"/>
  <c r="W38" i="40"/>
  <c r="Y38" i="40"/>
  <c r="H22" i="40"/>
  <c r="H20" i="40" s="1"/>
  <c r="H23" i="40"/>
  <c r="H24" i="40"/>
  <c r="Z38" i="40"/>
  <c r="K22" i="40"/>
  <c r="K20" i="40" s="1"/>
  <c r="K23" i="40"/>
  <c r="K24" i="40"/>
  <c r="N25" i="40"/>
  <c r="D22" i="40"/>
  <c r="D20" i="40" s="1"/>
  <c r="D23" i="40"/>
  <c r="D24" i="40"/>
  <c r="E25" i="40"/>
  <c r="F25" i="40"/>
  <c r="I25" i="40"/>
  <c r="L25" i="40"/>
  <c r="T25" i="40"/>
  <c r="D68" i="35"/>
  <c r="D66" i="35"/>
  <c r="D64" i="35" s="1"/>
  <c r="D67" i="35"/>
  <c r="D69" i="35" s="1"/>
  <c r="H68" i="35"/>
  <c r="Y82" i="35"/>
  <c r="H66" i="35"/>
  <c r="H64" i="35" s="1"/>
  <c r="H67" i="35"/>
  <c r="H69" i="35" s="1"/>
  <c r="K68" i="35"/>
  <c r="Z82" i="35"/>
  <c r="K66" i="35"/>
  <c r="K64" i="35" s="1"/>
  <c r="K67" i="35"/>
  <c r="K69" i="35" s="1"/>
  <c r="W82" i="35"/>
  <c r="D24" i="37"/>
  <c r="D23" i="37"/>
  <c r="D25" i="37" s="1"/>
  <c r="D22" i="37"/>
  <c r="D20" i="37" s="1"/>
  <c r="H24" i="37"/>
  <c r="Y38" i="37"/>
  <c r="H23" i="37"/>
  <c r="H25" i="37" s="1"/>
  <c r="H22" i="37"/>
  <c r="H20" i="37" s="1"/>
  <c r="K24" i="37"/>
  <c r="Z38" i="37"/>
  <c r="K23" i="37"/>
  <c r="K25" i="37" s="1"/>
  <c r="K22" i="37"/>
  <c r="K20" i="37" s="1"/>
  <c r="W38" i="37"/>
  <c r="Q68" i="37"/>
  <c r="Q66" i="37"/>
  <c r="Q64" i="37" s="1"/>
  <c r="Q67" i="37"/>
  <c r="Q69" i="37" s="1"/>
  <c r="Z82" i="37"/>
  <c r="K68" i="37"/>
  <c r="K66" i="37"/>
  <c r="K64" i="37" s="1"/>
  <c r="K67" i="37"/>
  <c r="K69" i="37" s="1"/>
  <c r="Y82" i="37"/>
  <c r="H68" i="37"/>
  <c r="H66" i="37"/>
  <c r="H64" i="37" s="1"/>
  <c r="H67" i="37"/>
  <c r="H69" i="37" s="1"/>
  <c r="D68" i="37"/>
  <c r="D66" i="37"/>
  <c r="D64" i="37" s="1"/>
  <c r="D67" i="37"/>
  <c r="D69" i="37" s="1"/>
  <c r="G22" i="41" l="1"/>
  <c r="G20" i="41" s="1"/>
  <c r="G23" i="41"/>
  <c r="G25" i="41" s="1"/>
  <c r="P22" i="41"/>
  <c r="P20" i="41" s="1"/>
  <c r="P23" i="41"/>
  <c r="P25" i="41" s="1"/>
  <c r="O22" i="41"/>
  <c r="O20" i="41" s="1"/>
  <c r="O23" i="41"/>
  <c r="O25" i="41" s="1"/>
  <c r="R22" i="41"/>
  <c r="R20" i="41" s="1"/>
  <c r="R23" i="41"/>
  <c r="R25" i="41" s="1"/>
  <c r="S22" i="41"/>
  <c r="S20" i="41" s="1"/>
  <c r="S23" i="41"/>
  <c r="S25" i="41" s="1"/>
  <c r="T24" i="41"/>
  <c r="T22" i="41"/>
  <c r="T20" i="41" s="1"/>
  <c r="T23" i="41"/>
  <c r="T25" i="41" s="1"/>
  <c r="Q24" i="41"/>
  <c r="Q22" i="41"/>
  <c r="Q20" i="41" s="1"/>
  <c r="Q23" i="41"/>
  <c r="Q25" i="41" s="1"/>
  <c r="L24" i="41"/>
  <c r="L22" i="41"/>
  <c r="L20" i="41" s="1"/>
  <c r="L23" i="41"/>
  <c r="L25" i="41" s="1"/>
  <c r="K24" i="41"/>
  <c r="Z38" i="41"/>
  <c r="K22" i="41"/>
  <c r="K20" i="41" s="1"/>
  <c r="K23" i="41"/>
  <c r="K25" i="41" s="1"/>
  <c r="N24" i="41"/>
  <c r="N22" i="41"/>
  <c r="N20" i="41" s="1"/>
  <c r="N23" i="41"/>
  <c r="N25" i="41" s="1"/>
  <c r="I24" i="41"/>
  <c r="I22" i="41"/>
  <c r="I20" i="41" s="1"/>
  <c r="I23" i="41"/>
  <c r="I25" i="41" s="1"/>
  <c r="H24" i="41"/>
  <c r="Y38" i="41"/>
  <c r="H22" i="41"/>
  <c r="H20" i="41" s="1"/>
  <c r="H23" i="41"/>
  <c r="H25" i="41" s="1"/>
  <c r="F24" i="41"/>
  <c r="F22" i="41"/>
  <c r="F20" i="41" s="1"/>
  <c r="F23" i="41"/>
  <c r="F25" i="41" s="1"/>
  <c r="E24" i="41"/>
  <c r="E22" i="41"/>
  <c r="E20" i="41" s="1"/>
  <c r="E23" i="41"/>
  <c r="E25" i="41" s="1"/>
  <c r="D24" i="41"/>
  <c r="D22" i="41"/>
  <c r="D20" i="41" s="1"/>
  <c r="D23" i="41"/>
  <c r="D25" i="41" s="1"/>
  <c r="D69" i="38"/>
  <c r="H69" i="38"/>
  <c r="J66" i="38"/>
  <c r="J64" i="38" s="1"/>
  <c r="J67" i="38"/>
  <c r="J68" i="38"/>
  <c r="K69" i="38"/>
  <c r="M67" i="38"/>
  <c r="M68" i="38"/>
  <c r="M66" i="38"/>
  <c r="M64" i="38" s="1"/>
  <c r="Q66" i="38"/>
  <c r="Q64" i="38" s="1"/>
  <c r="Q67" i="38"/>
  <c r="Q68" i="38"/>
  <c r="T69" i="38"/>
  <c r="L69" i="38"/>
  <c r="N69" i="38"/>
  <c r="I69" i="38"/>
  <c r="F69" i="38"/>
  <c r="E69" i="38"/>
  <c r="E22" i="38"/>
  <c r="E20" i="38" s="1"/>
  <c r="E23" i="38"/>
  <c r="E24" i="38"/>
  <c r="F22" i="38"/>
  <c r="F20" i="38" s="1"/>
  <c r="F23" i="38"/>
  <c r="F24" i="38"/>
  <c r="G22" i="38"/>
  <c r="G20" i="38" s="1"/>
  <c r="G23" i="38"/>
  <c r="G25" i="38" s="1"/>
  <c r="H22" i="38"/>
  <c r="H20" i="38" s="1"/>
  <c r="Y38" i="38"/>
  <c r="H23" i="38"/>
  <c r="H24" i="38"/>
  <c r="I22" i="38"/>
  <c r="I20" i="38" s="1"/>
  <c r="I23" i="38"/>
  <c r="I24" i="38"/>
  <c r="N22" i="38"/>
  <c r="N20" i="38" s="1"/>
  <c r="N23" i="38"/>
  <c r="N24" i="38"/>
  <c r="K22" i="38"/>
  <c r="K20" i="38" s="1"/>
  <c r="Z38" i="38"/>
  <c r="K23" i="38"/>
  <c r="K24" i="38"/>
  <c r="L22" i="38"/>
  <c r="L20" i="38" s="1"/>
  <c r="L23" i="38"/>
  <c r="L24" i="38"/>
  <c r="P22" i="38"/>
  <c r="P20" i="38" s="1"/>
  <c r="P23" i="38"/>
  <c r="P25" i="38" s="1"/>
  <c r="O22" i="38"/>
  <c r="O20" i="38" s="1"/>
  <c r="O23" i="38"/>
  <c r="O25" i="38" s="1"/>
  <c r="Q22" i="38"/>
  <c r="Q20" i="38" s="1"/>
  <c r="Q23" i="38"/>
  <c r="Q24" i="38"/>
  <c r="R22" i="38"/>
  <c r="R20" i="38" s="1"/>
  <c r="R23" i="38"/>
  <c r="R25" i="38" s="1"/>
  <c r="S22" i="38"/>
  <c r="S20" i="38" s="1"/>
  <c r="S23" i="38"/>
  <c r="S25" i="38" s="1"/>
  <c r="T22" i="38"/>
  <c r="T20" i="38" s="1"/>
  <c r="T23" i="38"/>
  <c r="T24" i="38"/>
  <c r="X38" i="38"/>
  <c r="E66" i="41"/>
  <c r="E64" i="41" s="1"/>
  <c r="E67" i="41"/>
  <c r="E68" i="41"/>
  <c r="F66" i="41"/>
  <c r="F64" i="41" s="1"/>
  <c r="F67" i="41"/>
  <c r="F68" i="41"/>
  <c r="G66" i="41"/>
  <c r="G64" i="41" s="1"/>
  <c r="G67" i="41"/>
  <c r="G69" i="41" s="1"/>
  <c r="H66" i="41"/>
  <c r="H64" i="41" s="1"/>
  <c r="Y82" i="41"/>
  <c r="H67" i="41"/>
  <c r="H68" i="41"/>
  <c r="I66" i="41"/>
  <c r="I64" i="41" s="1"/>
  <c r="I67" i="41"/>
  <c r="I68" i="41"/>
  <c r="N66" i="41"/>
  <c r="N64" i="41" s="1"/>
  <c r="N67" i="41"/>
  <c r="N68" i="41"/>
  <c r="K66" i="41"/>
  <c r="K64" i="41" s="1"/>
  <c r="Z82" i="41"/>
  <c r="K67" i="41"/>
  <c r="K68" i="41"/>
  <c r="L66" i="41"/>
  <c r="L64" i="41" s="1"/>
  <c r="L67" i="41"/>
  <c r="L68" i="41"/>
  <c r="P66" i="41"/>
  <c r="P64" i="41" s="1"/>
  <c r="P67" i="41"/>
  <c r="P69" i="41" s="1"/>
  <c r="O66" i="41"/>
  <c r="O64" i="41" s="1"/>
  <c r="O67" i="41"/>
  <c r="O69" i="41" s="1"/>
  <c r="Q66" i="41"/>
  <c r="Q64" i="41" s="1"/>
  <c r="Q67" i="41"/>
  <c r="Q68" i="41"/>
  <c r="R66" i="41"/>
  <c r="R64" i="41" s="1"/>
  <c r="R67" i="41"/>
  <c r="R69" i="41" s="1"/>
  <c r="S66" i="41"/>
  <c r="S64" i="41" s="1"/>
  <c r="S67" i="41"/>
  <c r="S69" i="41" s="1"/>
  <c r="T66" i="41"/>
  <c r="T64" i="41" s="1"/>
  <c r="T67" i="41"/>
  <c r="T68" i="41"/>
  <c r="D66" i="41"/>
  <c r="D64" i="41" s="1"/>
  <c r="D67" i="41"/>
  <c r="D68" i="41"/>
  <c r="J68" i="37"/>
  <c r="J66" i="37"/>
  <c r="J64" i="37" s="1"/>
  <c r="J67" i="37"/>
  <c r="J69" i="37" s="1"/>
  <c r="M68" i="37"/>
  <c r="M66" i="37"/>
  <c r="M64" i="37" s="1"/>
  <c r="M67" i="37"/>
  <c r="M69" i="37" s="1"/>
  <c r="Q24" i="37"/>
  <c r="Q23" i="37"/>
  <c r="Q25" i="37" s="1"/>
  <c r="Q22" i="37"/>
  <c r="Q20" i="37" s="1"/>
  <c r="M24" i="37"/>
  <c r="M23" i="37"/>
  <c r="M25" i="37" s="1"/>
  <c r="M22" i="37"/>
  <c r="M20" i="37" s="1"/>
  <c r="J24" i="37"/>
  <c r="J23" i="37"/>
  <c r="J25" i="37" s="1"/>
  <c r="J22" i="37"/>
  <c r="J20" i="37" s="1"/>
  <c r="AB20" i="37"/>
  <c r="AB25" i="37"/>
  <c r="Q68" i="35"/>
  <c r="Q66" i="35"/>
  <c r="Q64" i="35" s="1"/>
  <c r="Q67" i="35"/>
  <c r="Q69" i="35" s="1"/>
  <c r="M68" i="35"/>
  <c r="M66" i="35"/>
  <c r="M64" i="35" s="1"/>
  <c r="M67" i="35"/>
  <c r="M69" i="35" s="1"/>
  <c r="J68" i="35"/>
  <c r="J66" i="35"/>
  <c r="J64" i="35" s="1"/>
  <c r="J67" i="35"/>
  <c r="J69" i="35" s="1"/>
  <c r="AB69" i="35"/>
  <c r="AB64" i="35"/>
  <c r="D25" i="40"/>
  <c r="K25" i="40"/>
  <c r="M22" i="40"/>
  <c r="M20" i="40" s="1"/>
  <c r="M23" i="40"/>
  <c r="M24" i="40"/>
  <c r="H25" i="40"/>
  <c r="J22" i="40"/>
  <c r="J20" i="40" s="1"/>
  <c r="J23" i="40"/>
  <c r="J24" i="40"/>
  <c r="Q22" i="40"/>
  <c r="Q20" i="40" s="1"/>
  <c r="Q23" i="40"/>
  <c r="Q24" i="40"/>
  <c r="Q24" i="39"/>
  <c r="Q22" i="39"/>
  <c r="Q20" i="39" s="1"/>
  <c r="Q23" i="39"/>
  <c r="Q25" i="39" s="1"/>
  <c r="M24" i="39"/>
  <c r="M22" i="39"/>
  <c r="M20" i="39" s="1"/>
  <c r="M23" i="39"/>
  <c r="M25" i="39" s="1"/>
  <c r="J24" i="39"/>
  <c r="J22" i="39"/>
  <c r="J20" i="39" s="1"/>
  <c r="J23" i="39"/>
  <c r="J25" i="39" s="1"/>
  <c r="AB25" i="39"/>
  <c r="AB20" i="39"/>
  <c r="J68" i="43"/>
  <c r="J67" i="43"/>
  <c r="J69" i="43" s="1"/>
  <c r="J66" i="43"/>
  <c r="J64" i="43" s="1"/>
  <c r="M68" i="43"/>
  <c r="M67" i="43"/>
  <c r="M69" i="43" s="1"/>
  <c r="M66" i="43"/>
  <c r="M64" i="43" s="1"/>
  <c r="Q68" i="43"/>
  <c r="Q67" i="43"/>
  <c r="Q69" i="43" s="1"/>
  <c r="Q66" i="43"/>
  <c r="Q64" i="43" s="1"/>
  <c r="Q23" i="36"/>
  <c r="Q24" i="36"/>
  <c r="Q22" i="36"/>
  <c r="Q20" i="36" s="1"/>
  <c r="M23" i="36"/>
  <c r="M24" i="36"/>
  <c r="M22" i="36"/>
  <c r="M20" i="36" s="1"/>
  <c r="K25" i="36"/>
  <c r="J23" i="36"/>
  <c r="J24" i="36"/>
  <c r="J22" i="36"/>
  <c r="J20" i="36" s="1"/>
  <c r="H25" i="36"/>
  <c r="AB20" i="36"/>
  <c r="D25" i="36"/>
  <c r="Q68" i="39"/>
  <c r="Q66" i="39"/>
  <c r="Q64" i="39" s="1"/>
  <c r="Q67" i="39"/>
  <c r="Q69" i="39" s="1"/>
  <c r="J68" i="39"/>
  <c r="J66" i="39"/>
  <c r="J64" i="39" s="1"/>
  <c r="J67" i="39"/>
  <c r="J69" i="39" s="1"/>
  <c r="M68" i="39"/>
  <c r="M66" i="39"/>
  <c r="M64" i="39" s="1"/>
  <c r="M67" i="39"/>
  <c r="M69" i="39" s="1"/>
  <c r="J24" i="35"/>
  <c r="J22" i="35"/>
  <c r="J20" i="35" s="1"/>
  <c r="J23" i="35"/>
  <c r="J25" i="35" s="1"/>
  <c r="M24" i="35"/>
  <c r="M22" i="35"/>
  <c r="M20" i="35" s="1"/>
  <c r="M23" i="35"/>
  <c r="M25" i="35" s="1"/>
  <c r="AB25" i="35"/>
  <c r="AB20" i="35"/>
  <c r="Q68" i="42"/>
  <c r="Q66" i="42"/>
  <c r="Q64" i="42" s="1"/>
  <c r="Q67" i="42"/>
  <c r="Q69" i="42" s="1"/>
  <c r="M68" i="42"/>
  <c r="M66" i="42"/>
  <c r="M64" i="42" s="1"/>
  <c r="M67" i="42"/>
  <c r="M69" i="42" s="1"/>
  <c r="J68" i="42"/>
  <c r="J66" i="42"/>
  <c r="J64" i="42" s="1"/>
  <c r="AB64" i="42" s="1"/>
  <c r="J67" i="42"/>
  <c r="J69" i="42" s="1"/>
  <c r="AB69" i="42" s="1"/>
  <c r="D69" i="41" l="1"/>
  <c r="T69" i="41"/>
  <c r="Q69" i="41"/>
  <c r="L69" i="41"/>
  <c r="K69" i="41"/>
  <c r="M66" i="41"/>
  <c r="M64" i="41" s="1"/>
  <c r="M67" i="41"/>
  <c r="M68" i="41"/>
  <c r="N69" i="41"/>
  <c r="I69" i="41"/>
  <c r="H69" i="41"/>
  <c r="J66" i="41"/>
  <c r="J64" i="41" s="1"/>
  <c r="AB64" i="41" s="1"/>
  <c r="J67" i="41"/>
  <c r="J68" i="41"/>
  <c r="F69" i="41"/>
  <c r="E69" i="41"/>
  <c r="D22" i="38"/>
  <c r="D20" i="38" s="1"/>
  <c r="D23" i="38"/>
  <c r="D24" i="38"/>
  <c r="T25" i="38"/>
  <c r="Q25" i="38"/>
  <c r="L25" i="38"/>
  <c r="K25" i="38"/>
  <c r="M22" i="38"/>
  <c r="M20" i="38" s="1"/>
  <c r="M23" i="38"/>
  <c r="M24" i="38"/>
  <c r="N25" i="38"/>
  <c r="I25" i="38"/>
  <c r="H25" i="38"/>
  <c r="J22" i="38"/>
  <c r="J20" i="38" s="1"/>
  <c r="J23" i="38"/>
  <c r="J24" i="38"/>
  <c r="F25" i="38"/>
  <c r="E25" i="38"/>
  <c r="Q69" i="38"/>
  <c r="M69" i="38"/>
  <c r="J69" i="38"/>
  <c r="AB64" i="38"/>
  <c r="AB69" i="38"/>
  <c r="J24" i="41"/>
  <c r="J22" i="41"/>
  <c r="J20" i="41" s="1"/>
  <c r="J23" i="41"/>
  <c r="J25" i="41" s="1"/>
  <c r="M24" i="41"/>
  <c r="M22" i="41"/>
  <c r="M20" i="41" s="1"/>
  <c r="M23" i="41"/>
  <c r="M25" i="41" s="1"/>
  <c r="AC69" i="42"/>
  <c r="AC64" i="42"/>
  <c r="AD64" i="42"/>
  <c r="AE64" i="42"/>
  <c r="AF64" i="42"/>
  <c r="AF20" i="35"/>
  <c r="AE20" i="35"/>
  <c r="AD20" i="35"/>
  <c r="AC20" i="35"/>
  <c r="AF25" i="35"/>
  <c r="AF24" i="35" s="1"/>
  <c r="AC25" i="35"/>
  <c r="AE25" i="35"/>
  <c r="AD25" i="35"/>
  <c r="AB69" i="39"/>
  <c r="AB64" i="39"/>
  <c r="J25" i="36"/>
  <c r="M25" i="36"/>
  <c r="Q25" i="36"/>
  <c r="AB64" i="43"/>
  <c r="AB69" i="43"/>
  <c r="AF20" i="39"/>
  <c r="AE20" i="39"/>
  <c r="AD20" i="39"/>
  <c r="AC20" i="39"/>
  <c r="AF25" i="39"/>
  <c r="AF24" i="39" s="1"/>
  <c r="AE25" i="39"/>
  <c r="AD25" i="39"/>
  <c r="AC25" i="39"/>
  <c r="Q25" i="40"/>
  <c r="J25" i="40"/>
  <c r="AB20" i="40"/>
  <c r="M25" i="40"/>
  <c r="AB25" i="40"/>
  <c r="AF64" i="35"/>
  <c r="AE64" i="35"/>
  <c r="AD64" i="35"/>
  <c r="AC64" i="35"/>
  <c r="AF69" i="35"/>
  <c r="AF68" i="35" s="1"/>
  <c r="AC69" i="35"/>
  <c r="AE69" i="35"/>
  <c r="AD69" i="35"/>
  <c r="AC25" i="37"/>
  <c r="AC20" i="37"/>
  <c r="AF20" i="37" s="1"/>
  <c r="AE20" i="37"/>
  <c r="AD20" i="37"/>
  <c r="AB69" i="37"/>
  <c r="AB64" i="37"/>
  <c r="AF69" i="42" l="1"/>
  <c r="AD69" i="42"/>
  <c r="AE69" i="42"/>
  <c r="AB25" i="41"/>
  <c r="AB20" i="41"/>
  <c r="AF69" i="38"/>
  <c r="AE69" i="38"/>
  <c r="AD69" i="38"/>
  <c r="AC69" i="38"/>
  <c r="AF64" i="38"/>
  <c r="AF65" i="38" s="1"/>
  <c r="AE64" i="38"/>
  <c r="AD64" i="38"/>
  <c r="AC64" i="38"/>
  <c r="J25" i="38"/>
  <c r="M25" i="38"/>
  <c r="D25" i="38"/>
  <c r="AB25" i="38" s="1"/>
  <c r="AB20" i="38"/>
  <c r="J69" i="41"/>
  <c r="M69" i="41"/>
  <c r="AB69" i="41"/>
  <c r="AF25" i="37"/>
  <c r="AE25" i="37"/>
  <c r="AD25" i="37"/>
  <c r="AF64" i="37"/>
  <c r="AE64" i="37"/>
  <c r="AD64" i="37"/>
  <c r="AC64" i="37"/>
  <c r="AF69" i="37"/>
  <c r="AF68" i="37" s="1"/>
  <c r="AE69" i="37"/>
  <c r="AD69" i="37"/>
  <c r="AC69" i="37"/>
  <c r="AF21" i="37"/>
  <c r="AF24" i="37"/>
  <c r="AF65" i="35"/>
  <c r="AF25" i="40"/>
  <c r="AC25" i="40"/>
  <c r="AD25" i="40"/>
  <c r="AE25" i="40"/>
  <c r="AF20" i="40"/>
  <c r="AC20" i="40"/>
  <c r="AD20" i="40"/>
  <c r="AE20" i="40"/>
  <c r="AF21" i="39"/>
  <c r="AD69" i="43"/>
  <c r="AE69" i="43"/>
  <c r="AF69" i="43"/>
  <c r="AC69" i="43"/>
  <c r="AF64" i="43"/>
  <c r="AC64" i="43"/>
  <c r="AD64" i="43"/>
  <c r="AE64" i="43"/>
  <c r="AB25" i="36"/>
  <c r="AF64" i="39"/>
  <c r="AE64" i="39"/>
  <c r="AD64" i="39"/>
  <c r="AC64" i="39"/>
  <c r="AF69" i="39"/>
  <c r="AF68" i="39" s="1"/>
  <c r="AE69" i="39"/>
  <c r="AD69" i="39"/>
  <c r="AC69" i="39"/>
  <c r="AF21" i="35"/>
  <c r="AF65" i="42"/>
  <c r="AF68" i="42"/>
  <c r="AC69" i="41" l="1"/>
  <c r="AC64" i="41"/>
  <c r="AF64" i="41"/>
  <c r="AF20" i="38"/>
  <c r="AD20" i="38"/>
  <c r="AC20" i="38"/>
  <c r="AE20" i="38"/>
  <c r="AF25" i="38"/>
  <c r="AF24" i="38" s="1"/>
  <c r="AE25" i="38"/>
  <c r="AD25" i="38"/>
  <c r="AC25" i="38"/>
  <c r="AF68" i="38"/>
  <c r="AF20" i="41"/>
  <c r="AE20" i="41"/>
  <c r="AD20" i="41"/>
  <c r="AC20" i="41"/>
  <c r="AF25" i="41"/>
  <c r="AF24" i="41" s="1"/>
  <c r="AC25" i="41"/>
  <c r="AE25" i="41"/>
  <c r="AD25" i="41"/>
  <c r="AF65" i="39"/>
  <c r="AD25" i="36"/>
  <c r="AE25" i="36"/>
  <c r="AC25" i="36"/>
  <c r="AF25" i="36"/>
  <c r="AF20" i="36"/>
  <c r="AC20" i="36"/>
  <c r="AD20" i="36"/>
  <c r="AE20" i="36"/>
  <c r="AF65" i="43"/>
  <c r="AF68" i="43"/>
  <c r="AF21" i="40"/>
  <c r="AF24" i="40"/>
  <c r="AF65" i="37"/>
  <c r="AD69" i="41" l="1"/>
  <c r="AE69" i="41"/>
  <c r="AF69" i="41"/>
  <c r="AF65" i="41" s="1"/>
  <c r="AD64" i="41"/>
  <c r="AE64" i="41"/>
  <c r="AF21" i="41"/>
  <c r="AF21" i="38"/>
  <c r="AF68" i="41"/>
  <c r="AF21" i="36"/>
  <c r="AF24" i="3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D21E357-03F3-4A87-8B29-F96D6552759E}" keepAlive="1" name="Query - Query1" description="Connection to the 'Query1' query in the workbook." type="5" refreshedVersion="8" background="1" saveData="1">
    <dbPr connection="Provider=Microsoft.Mashup.OleDb.1;Data Source=$Workbook$;Location=Query1;Extended Properties=&quot;&quot;" command="SELECT * FROM [Query1]"/>
  </connection>
  <connection id="2" xr16:uid="{C59EFBA6-0E8F-4F12-AA4D-7DCAA629C228}" keepAlive="1" name="Query - QueryLineup1" description="Connection to the 'QueryLineup1' query in the workbook." type="5" refreshedVersion="8" background="1" saveData="1">
    <dbPr connection="Provider=Microsoft.Mashup.OleDb.1;Data Source=$Workbook$;Location=QueryLineup1;Extended Properties=&quot;&quot;" command="SELECT * FROM [QueryLineup1]"/>
  </connection>
  <connection id="3" xr16:uid="{5D3729D1-DA15-4FC4-B7C3-AB519E42FA2A}" keepAlive="1" name="Query - QueryLineup10" description="Connection to the 'QueryLineup10' query in the workbook." type="5" refreshedVersion="8" background="1" saveData="1">
    <dbPr connection="Provider=Microsoft.Mashup.OleDb.1;Data Source=$Workbook$;Location=QueryLineup10;Extended Properties=&quot;&quot;" command="SELECT * FROM [QueryLineup10]"/>
  </connection>
  <connection id="4" xr16:uid="{4FA20266-E0E5-4857-AEE4-965E860A3408}" keepAlive="1" name="Query - QueryLineup2" description="Connection to the 'QueryLineup2' query in the workbook." type="5" refreshedVersion="8" background="1" saveData="1">
    <dbPr connection="Provider=Microsoft.Mashup.OleDb.1;Data Source=$Workbook$;Location=QueryLineup2;Extended Properties=&quot;&quot;" command="SELECT * FROM [QueryLineup2]"/>
  </connection>
  <connection id="5" xr16:uid="{219EA3E2-B9FC-4286-BD17-4F61248C8238}" keepAlive="1" name="Query - QueryLineup3" description="Connection to the 'QueryLineup3' query in the workbook." type="5" refreshedVersion="8" background="1" saveData="1">
    <dbPr connection="Provider=Microsoft.Mashup.OleDb.1;Data Source=$Workbook$;Location=QueryLineup3;Extended Properties=&quot;&quot;" command="SELECT * FROM [QueryLineup3]"/>
  </connection>
  <connection id="6" xr16:uid="{8B032478-D0F6-415B-A442-06766A11E620}" keepAlive="1" name="Query - QueryLineup4" description="Connection to the 'QueryLineup4' query in the workbook." type="5" refreshedVersion="8" background="1" saveData="1">
    <dbPr connection="Provider=Microsoft.Mashup.OleDb.1;Data Source=$Workbook$;Location=QueryLineup4;Extended Properties=&quot;&quot;" command="SELECT * FROM [QueryLineup4]"/>
  </connection>
  <connection id="7" xr16:uid="{6BCB6E0D-5B13-494E-9FD2-63767C844FDA}" keepAlive="1" name="Query - QueryLineup5" description="Connection to the 'QueryLineup5' query in the workbook." type="5" refreshedVersion="8" background="1" saveData="1">
    <dbPr connection="Provider=Microsoft.Mashup.OleDb.1;Data Source=$Workbook$;Location=QueryLineup5;Extended Properties=&quot;&quot;" command="SELECT * FROM [QueryLineup5]"/>
  </connection>
  <connection id="8" xr16:uid="{E897930A-93C6-488A-932E-A5636A07822E}" keepAlive="1" name="Query - QueryLineup6" description="Connection to the 'QueryLineup6' query in the workbook." type="5" refreshedVersion="8" background="1" saveData="1">
    <dbPr connection="Provider=Microsoft.Mashup.OleDb.1;Data Source=$Workbook$;Location=QueryLineup6;Extended Properties=&quot;&quot;" command="SELECT * FROM [QueryLineup6]"/>
  </connection>
  <connection id="9" xr16:uid="{08FE4909-79C3-421B-8B12-5B89E0DC5350}" keepAlive="1" name="Query - QueryLineup7" description="Connection to the 'QueryLineup7' query in the workbook." type="5" refreshedVersion="8" background="1" saveData="1">
    <dbPr connection="Provider=Microsoft.Mashup.OleDb.1;Data Source=$Workbook$;Location=QueryLineup7;Extended Properties=&quot;&quot;" command="SELECT * FROM [QueryLineup7]"/>
  </connection>
  <connection id="10" xr16:uid="{2F8B5A04-0A0C-482E-A33A-652E15F87E96}" keepAlive="1" name="Query - QueryLineup8" description="Connection to the 'QueryLineup8' query in the workbook." type="5" refreshedVersion="8" background="1" saveData="1">
    <dbPr connection="Provider=Microsoft.Mashup.OleDb.1;Data Source=$Workbook$;Location=QueryLineup8;Extended Properties=&quot;&quot;" command="SELECT * FROM [QueryLineup8]"/>
  </connection>
  <connection id="11" xr16:uid="{7EC67785-FDCA-4A28-93A2-CDCFC2BEC506}" keepAlive="1" name="Query - QueryLineup9" description="Connection to the 'QueryLineup9' query in the workbook." type="5" refreshedVersion="8" background="1" saveData="1">
    <dbPr connection="Provider=Microsoft.Mashup.OleDb.1;Data Source=$Workbook$;Location=QueryLineup9;Extended Properties=&quot;&quot;" command="SELECT * FROM [QueryLineup9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<sst xmlns="http://schemas.openxmlformats.org/spreadsheetml/2006/main" count="6985" uniqueCount="635">
  <si>
    <t>Player</t>
  </si>
  <si>
    <t>Completions</t>
  </si>
  <si>
    <t>Passes</t>
  </si>
  <si>
    <t>Comp. %</t>
  </si>
  <si>
    <t>Yards</t>
  </si>
  <si>
    <t>TD's</t>
  </si>
  <si>
    <t>INT's</t>
  </si>
  <si>
    <t>Rushes</t>
  </si>
  <si>
    <t>Yards/Rush</t>
  </si>
  <si>
    <t>Yards/Rec.</t>
  </si>
  <si>
    <t>40-49</t>
  </si>
  <si>
    <t>50+</t>
  </si>
  <si>
    <t>Team</t>
  </si>
  <si>
    <t>Pts. Allowed</t>
  </si>
  <si>
    <t>Yards Allowed</t>
  </si>
  <si>
    <t>Sacks</t>
  </si>
  <si>
    <t>Fumble Rec.</t>
  </si>
  <si>
    <t>Interceptions</t>
  </si>
  <si>
    <t>Pts. Scored</t>
  </si>
  <si>
    <t>Pts. Differential</t>
  </si>
  <si>
    <t>Passing</t>
  </si>
  <si>
    <t>Rushing</t>
  </si>
  <si>
    <t>Receiving</t>
  </si>
  <si>
    <t>Kicking</t>
  </si>
  <si>
    <t>Defense</t>
  </si>
  <si>
    <t>Total</t>
  </si>
  <si>
    <t>Bonus</t>
  </si>
  <si>
    <t>X</t>
  </si>
  <si>
    <t>Head-to-Head</t>
  </si>
  <si>
    <t>Total Pts.</t>
  </si>
  <si>
    <t>Raw Score</t>
  </si>
  <si>
    <t>Tie-break 1</t>
  </si>
  <si>
    <t>Tie-break 2</t>
  </si>
  <si>
    <t>Tie-break 3</t>
  </si>
  <si>
    <t>Final Score</t>
  </si>
  <si>
    <t>Back to Results</t>
  </si>
  <si>
    <t>Rosters</t>
  </si>
  <si>
    <t>Standings</t>
  </si>
  <si>
    <t>Schedule</t>
  </si>
  <si>
    <t>Transactions</t>
  </si>
  <si>
    <t>Totals</t>
  </si>
  <si>
    <t>Receptions</t>
  </si>
  <si>
    <t>FG's Made</t>
  </si>
  <si>
    <t>Extra pts.</t>
  </si>
  <si>
    <t>Total pts.</t>
  </si>
  <si>
    <t>Other</t>
  </si>
  <si>
    <t>2pt. Con.</t>
  </si>
  <si>
    <t>Rules/Scoring</t>
  </si>
  <si>
    <t>Lineups</t>
  </si>
  <si>
    <t>Head Coach</t>
  </si>
  <si>
    <t>Fum Lost</t>
  </si>
  <si>
    <t>TEAM#</t>
  </si>
  <si>
    <t>NAME</t>
  </si>
  <si>
    <t>GBRFL</t>
  </si>
  <si>
    <t>Sack</t>
  </si>
  <si>
    <t>FumL</t>
  </si>
  <si>
    <t>Int</t>
  </si>
  <si>
    <t>ToYd</t>
  </si>
  <si>
    <t>Comp</t>
  </si>
  <si>
    <t xml:space="preserve">ATT </t>
  </si>
  <si>
    <t>PaYD</t>
  </si>
  <si>
    <t>PaTD</t>
  </si>
  <si>
    <t>Intc</t>
  </si>
  <si>
    <t>Rush</t>
  </si>
  <si>
    <t>RuYD</t>
  </si>
  <si>
    <t>RuTD</t>
  </si>
  <si>
    <t>Rcpt</t>
  </si>
  <si>
    <t>ReYD</t>
  </si>
  <si>
    <t>ReTD</t>
  </si>
  <si>
    <t>FL</t>
  </si>
  <si>
    <t>FG</t>
  </si>
  <si>
    <t>FG30</t>
  </si>
  <si>
    <t>FG40</t>
  </si>
  <si>
    <t>FG50</t>
  </si>
  <si>
    <t>XP</t>
  </si>
  <si>
    <t>Name</t>
  </si>
  <si>
    <t>Safety</t>
  </si>
  <si>
    <t>TDs</t>
  </si>
  <si>
    <t>St2Pt</t>
  </si>
  <si>
    <t>Sekundeez</t>
  </si>
  <si>
    <t>DAL</t>
  </si>
  <si>
    <t>TAM</t>
  </si>
  <si>
    <t>PHI</t>
  </si>
  <si>
    <t>ATL</t>
  </si>
  <si>
    <t>NYJ</t>
  </si>
  <si>
    <t>CAR</t>
  </si>
  <si>
    <t>MIN</t>
  </si>
  <si>
    <t>CIN</t>
  </si>
  <si>
    <t>SEA</t>
  </si>
  <si>
    <t>IND</t>
  </si>
  <si>
    <t>SFO</t>
  </si>
  <si>
    <t>DET</t>
  </si>
  <si>
    <t>JAX</t>
  </si>
  <si>
    <t>HOU</t>
  </si>
  <si>
    <t>PIT</t>
  </si>
  <si>
    <t>BUF</t>
  </si>
  <si>
    <t>ARI</t>
  </si>
  <si>
    <t>TEN</t>
  </si>
  <si>
    <t>LAC</t>
  </si>
  <si>
    <t>WAS</t>
  </si>
  <si>
    <t>CLE</t>
  </si>
  <si>
    <t>KAN</t>
  </si>
  <si>
    <t>DEN</t>
  </si>
  <si>
    <t>NYG</t>
  </si>
  <si>
    <t>GNB</t>
  </si>
  <si>
    <t>NOR</t>
  </si>
  <si>
    <t>MIA</t>
  </si>
  <si>
    <t>NWE</t>
  </si>
  <si>
    <t>CHI</t>
  </si>
  <si>
    <t>LAR</t>
  </si>
  <si>
    <t>BAL</t>
  </si>
  <si>
    <t>LV</t>
  </si>
  <si>
    <t>Cairo Santos</t>
  </si>
  <si>
    <t>Chris Boswell</t>
  </si>
  <si>
    <t>Evan McPherson</t>
  </si>
  <si>
    <t>Jake Elliott</t>
  </si>
  <si>
    <t>Jason Myers</t>
  </si>
  <si>
    <t>Jason Sanders</t>
  </si>
  <si>
    <t>Nick Folk</t>
  </si>
  <si>
    <t>2Pt</t>
  </si>
  <si>
    <t>Amon-Ra St. Brown</t>
  </si>
  <si>
    <t>Chris Godwin</t>
  </si>
  <si>
    <t>Courtland Sutton</t>
  </si>
  <si>
    <t>D.J. Moore</t>
  </si>
  <si>
    <t>D.K. Metcalf</t>
  </si>
  <si>
    <t>Daniel Jones</t>
  </si>
  <si>
    <t>David Montgomery</t>
  </si>
  <si>
    <t>Deebo Samuel</t>
  </si>
  <si>
    <t>DeVonta Smith</t>
  </si>
  <si>
    <t>Jalen Hurts</t>
  </si>
  <si>
    <t>Ja'Marr Chase</t>
  </si>
  <si>
    <t>Joe Burrow</t>
  </si>
  <si>
    <t>Josh Allen</t>
  </si>
  <si>
    <t>Justin Jefferson</t>
  </si>
  <si>
    <t>Kalif Raymond</t>
  </si>
  <si>
    <t>Kenneth Gainwell</t>
  </si>
  <si>
    <t>Kirk Cousins</t>
  </si>
  <si>
    <t>Michael Pittman Jr.</t>
  </si>
  <si>
    <t>Mike Evans</t>
  </si>
  <si>
    <t>Saquon Barkley</t>
  </si>
  <si>
    <t>Terry McLaurin</t>
  </si>
  <si>
    <t>Tony Pollard</t>
  </si>
  <si>
    <t>Team Name</t>
  </si>
  <si>
    <t>TNAME Code</t>
  </si>
  <si>
    <t>A_QB1: </t>
  </si>
  <si>
    <t>A_QB2: </t>
  </si>
  <si>
    <t>A_QB3: </t>
  </si>
  <si>
    <t>A_QB4: </t>
  </si>
  <si>
    <t>A_RB1: </t>
  </si>
  <si>
    <t>A_RB2: </t>
  </si>
  <si>
    <t>A_RB3: </t>
  </si>
  <si>
    <t>A_RB4: </t>
  </si>
  <si>
    <t>A_RB5: </t>
  </si>
  <si>
    <t>A_RB6: </t>
  </si>
  <si>
    <t>A_RC1: </t>
  </si>
  <si>
    <t>A_RC2: </t>
  </si>
  <si>
    <t>A_RC3: </t>
  </si>
  <si>
    <t>A_RC4: </t>
  </si>
  <si>
    <t>A_RC5: </t>
  </si>
  <si>
    <t>A_RC6: </t>
  </si>
  <si>
    <t>A_PK1: </t>
  </si>
  <si>
    <t>A_DU1: </t>
  </si>
  <si>
    <t>Coach: </t>
  </si>
  <si>
    <t>John Harbaugh</t>
  </si>
  <si>
    <t>B_QB1: </t>
  </si>
  <si>
    <t>B_QB2: </t>
  </si>
  <si>
    <t>B_QB3: </t>
  </si>
  <si>
    <t>B_QB4: </t>
  </si>
  <si>
    <t>B_RB1: </t>
  </si>
  <si>
    <t>B_RB2: </t>
  </si>
  <si>
    <t>B_RB3: </t>
  </si>
  <si>
    <t>B_RB4: </t>
  </si>
  <si>
    <t>B_RB5: </t>
  </si>
  <si>
    <t>B_RB6: </t>
  </si>
  <si>
    <t>B_RC1: </t>
  </si>
  <si>
    <t>B_RC2: </t>
  </si>
  <si>
    <t>B_RC3: </t>
  </si>
  <si>
    <t>B_RC4: </t>
  </si>
  <si>
    <t>B_RC5: </t>
  </si>
  <si>
    <t>B_PK1: </t>
  </si>
  <si>
    <t>B_DU1: </t>
  </si>
  <si>
    <t>B_RC6: </t>
  </si>
  <si>
    <t>B_DU2: </t>
  </si>
  <si>
    <t>B_DU3: </t>
  </si>
  <si>
    <t>A_DU2: </t>
  </si>
  <si>
    <t>A_DU3: </t>
  </si>
  <si>
    <t>Matt LaFleur</t>
  </si>
  <si>
    <t>A_QB5: </t>
  </si>
  <si>
    <t>B_QB5: </t>
  </si>
  <si>
    <t>Rhamondre Stevenson</t>
  </si>
  <si>
    <t>Ka'imi Fairbairn</t>
  </si>
  <si>
    <t>Sean McVay</t>
  </si>
  <si>
    <t>Nico Collins</t>
  </si>
  <si>
    <t>A_PK2: </t>
  </si>
  <si>
    <t>B_PK2: </t>
  </si>
  <si>
    <t>Samaje Perine</t>
  </si>
  <si>
    <t>Dalton Schultz</t>
  </si>
  <si>
    <t>Justin Herbert</t>
  </si>
  <si>
    <t>Keenan Allen</t>
  </si>
  <si>
    <t>Trevor Lawrence</t>
  </si>
  <si>
    <t>Tyler Bass</t>
  </si>
  <si>
    <t>Dak Prescott</t>
  </si>
  <si>
    <t>Davante Adams</t>
  </si>
  <si>
    <t>Dawson Knox</t>
  </si>
  <si>
    <t>Daniel Carlson</t>
  </si>
  <si>
    <t>Javonte Williams</t>
  </si>
  <si>
    <t>Matthew Stafford</t>
  </si>
  <si>
    <t>Aaron Jones</t>
  </si>
  <si>
    <t>Jared Goff</t>
  </si>
  <si>
    <t>Alvin Kamara</t>
  </si>
  <si>
    <t>CeeDee Lamb</t>
  </si>
  <si>
    <t>Eddy Pineiro</t>
  </si>
  <si>
    <t>Harrison Butker</t>
  </si>
  <si>
    <t>Lamar Jackson</t>
  </si>
  <si>
    <t>Malik Willis</t>
  </si>
  <si>
    <t>Derrick Henry</t>
  </si>
  <si>
    <t>Kyren Williams</t>
  </si>
  <si>
    <t>Travis Etienne</t>
  </si>
  <si>
    <t>George Pickens</t>
  </si>
  <si>
    <t>Geno Smith</t>
  </si>
  <si>
    <t>Rachaad White</t>
  </si>
  <si>
    <t>Chris Olave</t>
  </si>
  <si>
    <t>Nick Sirianni</t>
  </si>
  <si>
    <t>Breece Hall</t>
  </si>
  <si>
    <t>Garrett Wilson</t>
  </si>
  <si>
    <t>Tyler Allgeier</t>
  </si>
  <si>
    <t>Jaylen Waddle</t>
  </si>
  <si>
    <t>Romeo Doubs</t>
  </si>
  <si>
    <t>D'Andre Swift</t>
  </si>
  <si>
    <t>Drake London</t>
  </si>
  <si>
    <t>James Cook</t>
  </si>
  <si>
    <t>Jaylen Warren</t>
  </si>
  <si>
    <t>Jordan Love</t>
  </si>
  <si>
    <t>Joey Slye</t>
  </si>
  <si>
    <t>Wil Lutz</t>
  </si>
  <si>
    <t>Week</t>
  </si>
  <si>
    <t>Opp</t>
  </si>
  <si>
    <t>TEAM</t>
  </si>
  <si>
    <t>HC</t>
  </si>
  <si>
    <t>TM PTS</t>
  </si>
  <si>
    <t>OPP PTS</t>
  </si>
  <si>
    <t>Kyle Shanahan</t>
  </si>
  <si>
    <t>DeMeco Ryans</t>
  </si>
  <si>
    <t>Zac Taylor</t>
  </si>
  <si>
    <t>Mike McCarthy</t>
  </si>
  <si>
    <t>Dan Quinn</t>
  </si>
  <si>
    <t>Shane Steichen</t>
  </si>
  <si>
    <t>Dan Campbell</t>
  </si>
  <si>
    <t>Ben Johnson</t>
  </si>
  <si>
    <t>Aaron Glenn</t>
  </si>
  <si>
    <t>Robert Saleh</t>
  </si>
  <si>
    <t>Mike LaFleur</t>
  </si>
  <si>
    <t>Mike Macdonald</t>
  </si>
  <si>
    <t>Kevin O'Connell</t>
  </si>
  <si>
    <t>Game</t>
  </si>
  <si>
    <t>A</t>
  </si>
  <si>
    <t>B</t>
  </si>
  <si>
    <t>Sean Payton</t>
  </si>
  <si>
    <t>Brian Schottenheimer</t>
  </si>
  <si>
    <t>Todd Monken</t>
  </si>
  <si>
    <t>Brandon Aubrey</t>
  </si>
  <si>
    <t>Bijan Robinson</t>
  </si>
  <si>
    <t>Brian Robinson Jr.</t>
  </si>
  <si>
    <t>Brock Purdy</t>
  </si>
  <si>
    <t>Bryce Young</t>
  </si>
  <si>
    <t>C.J. Stroud</t>
  </si>
  <si>
    <t>Dalton Kincaid</t>
  </si>
  <si>
    <t>Demario Douglas</t>
  </si>
  <si>
    <t>J.K. Dobbins</t>
  </si>
  <si>
    <t>Jahmyr Gibbs</t>
  </si>
  <si>
    <t>Jake Ferguson</t>
  </si>
  <si>
    <t>Jordan Addison</t>
  </si>
  <si>
    <t>Kenneth Walker III</t>
  </si>
  <si>
    <t>Michael Wilson</t>
  </si>
  <si>
    <t>Rashee Rice</t>
  </si>
  <si>
    <t>Rashid Shaheed</t>
  </si>
  <si>
    <t>Rico Dowdle</t>
  </si>
  <si>
    <t>Sam LaPorta</t>
  </si>
  <si>
    <t>Tank Bigsby</t>
  </si>
  <si>
    <t>Trey McBride</t>
  </si>
  <si>
    <t>Tyjae Spears</t>
  </si>
  <si>
    <t>Zay Flowers</t>
  </si>
  <si>
    <t>Chase Brown</t>
  </si>
  <si>
    <t>Mark Andrews</t>
  </si>
  <si>
    <t>Jakobi Meyers</t>
  </si>
  <si>
    <t>Sam Darnold</t>
  </si>
  <si>
    <t>Wan'Dale Robinson</t>
  </si>
  <si>
    <t>Christian Watson</t>
  </si>
  <si>
    <t>Justice Hill</t>
  </si>
  <si>
    <t>Cooper Kupp</t>
  </si>
  <si>
    <t>Foster Moreau</t>
  </si>
  <si>
    <t>Jameson Williams</t>
  </si>
  <si>
    <t>Jonathan Taylor</t>
  </si>
  <si>
    <t>Khalil Shakir</t>
  </si>
  <si>
    <t>Michael Mayer</t>
  </si>
  <si>
    <t>Tre Tucker</t>
  </si>
  <si>
    <t>Joe Brady</t>
  </si>
  <si>
    <t>Kevin Stefanski</t>
  </si>
  <si>
    <t>Todd Bowles</t>
  </si>
  <si>
    <t>Liam Coen</t>
  </si>
  <si>
    <t>Jim Harbaugh</t>
  </si>
  <si>
    <t>Jesse Minter</t>
  </si>
  <si>
    <t>Kellen Moore</t>
  </si>
  <si>
    <t>Jeff Hafley</t>
  </si>
  <si>
    <t>Klint Kubiak</t>
  </si>
  <si>
    <t>Bo Nix</t>
  </si>
  <si>
    <t>Brian Thomas</t>
  </si>
  <si>
    <t>Brock Bowers</t>
  </si>
  <si>
    <t>Bucky Irving</t>
  </si>
  <si>
    <t>Cade Otton</t>
  </si>
  <si>
    <t>Darnell Washington</t>
  </si>
  <si>
    <t>Deshaun Watson</t>
  </si>
  <si>
    <t>Devaughn Vele</t>
  </si>
  <si>
    <t>Emanuel Wilson</t>
  </si>
  <si>
    <t>Hunter Henry</t>
  </si>
  <si>
    <t>Isaiah Likely</t>
  </si>
  <si>
    <t>Jacoby Brissett</t>
  </si>
  <si>
    <t>Jaxon Smith-Njigba</t>
  </si>
  <si>
    <t>Juwan Johnson</t>
  </si>
  <si>
    <t>Keon Coleman</t>
  </si>
  <si>
    <t>Kyler Murray</t>
  </si>
  <si>
    <t>Ladd McConkey</t>
  </si>
  <si>
    <t>Malik Nabers</t>
  </si>
  <si>
    <t>Marvin Harrison Jr.</t>
  </si>
  <si>
    <t>Parker Washington</t>
  </si>
  <si>
    <t>Pat Freiermuth</t>
  </si>
  <si>
    <t>Rome Odunze</t>
  </si>
  <si>
    <t>Tucker Kraft</t>
  </si>
  <si>
    <t>Xavier Hutchinson</t>
  </si>
  <si>
    <t>Xavier Worthy</t>
  </si>
  <si>
    <t>Nacua Matata</t>
  </si>
  <si>
    <t>Jake Bates</t>
  </si>
  <si>
    <t>A_Other_QBs: </t>
  </si>
  <si>
    <t>A_Other_RBs: </t>
  </si>
  <si>
    <t>A_Other_RCs: </t>
  </si>
  <si>
    <t>A_Other_PKs: </t>
  </si>
  <si>
    <t>A_Other_DUs: </t>
  </si>
  <si>
    <t>B_Other_QBs: </t>
  </si>
  <si>
    <t>B_Other_RBs: </t>
  </si>
  <si>
    <t>B_Other_RCs: </t>
  </si>
  <si>
    <t>B_Other_PKs: </t>
  </si>
  <si>
    <t>B_Other_DUs: </t>
  </si>
  <si>
    <t>Cam Little</t>
  </si>
  <si>
    <t>Cameron Dicker</t>
  </si>
  <si>
    <t>Chase McLaughlin</t>
  </si>
  <si>
    <t>Spencer Shrader</t>
  </si>
  <si>
    <t>Will Reichard</t>
  </si>
  <si>
    <t>Aaron Rodgers</t>
  </si>
  <si>
    <t>Braelon Allen</t>
  </si>
  <si>
    <t>George Kittle</t>
  </si>
  <si>
    <t>A_QB6: </t>
  </si>
  <si>
    <t>A_RB7: </t>
  </si>
  <si>
    <t>A_RC7: </t>
  </si>
  <si>
    <t>B_QB6: </t>
  </si>
  <si>
    <t>B_RB7: </t>
  </si>
  <si>
    <t>B_RC7: </t>
  </si>
  <si>
    <t>New England Patriots</t>
  </si>
  <si>
    <t>𝕏</t>
  </si>
  <si>
    <t>🏝</t>
  </si>
  <si>
    <t>🤙</t>
  </si>
  <si>
    <t>🤖</t>
  </si>
  <si>
    <t>🍆</t>
  </si>
  <si>
    <t>🤑</t>
  </si>
  <si>
    <t>😇</t>
  </si>
  <si>
    <t>🧐</t>
  </si>
  <si>
    <t>🥇</t>
  </si>
  <si>
    <t>Pittsburgh Steelers</t>
  </si>
  <si>
    <t>Indianapolis Colts</t>
  </si>
  <si>
    <t>Dallas Cowboys</t>
  </si>
  <si>
    <t>Tampa Bay Buccaneers</t>
  </si>
  <si>
    <t>Philadelphia Eagles</t>
  </si>
  <si>
    <t>Atlanta Falcons</t>
  </si>
  <si>
    <t>New York Jets</t>
  </si>
  <si>
    <t>Carolina Panthers</t>
  </si>
  <si>
    <t>Minnesota Vikings</t>
  </si>
  <si>
    <t>Cincinnati Bengals</t>
  </si>
  <si>
    <t>Seattle Seahawks</t>
  </si>
  <si>
    <t>San Francisco 49ers</t>
  </si>
  <si>
    <t>Detroit Lions</t>
  </si>
  <si>
    <t>Jacksonville Jaguars</t>
  </si>
  <si>
    <t>Houston Texans</t>
  </si>
  <si>
    <t>Buffalo Bills</t>
  </si>
  <si>
    <t>Arizona Cardinals</t>
  </si>
  <si>
    <t>Tennessee Titans</t>
  </si>
  <si>
    <t>San Diego Chargers</t>
  </si>
  <si>
    <t>Washington Commanders</t>
  </si>
  <si>
    <t>Cleveland Browns</t>
  </si>
  <si>
    <t>Kansas City Chiefs</t>
  </si>
  <si>
    <t>Denver Broncos</t>
  </si>
  <si>
    <t>New York Giants</t>
  </si>
  <si>
    <t>Green Bay Packers</t>
  </si>
  <si>
    <t>New Orleans Saints</t>
  </si>
  <si>
    <t>Miami Dolphins</t>
  </si>
  <si>
    <t>Chicago Bears</t>
  </si>
  <si>
    <t>Los Angeles Rams</t>
  </si>
  <si>
    <t>Baltimore Ravens</t>
  </si>
  <si>
    <t>Los Angeles Raiders</t>
  </si>
  <si>
    <t>NOD</t>
  </si>
  <si>
    <t>No Body</t>
  </si>
  <si>
    <t>Jeantymen's Club</t>
  </si>
  <si>
    <t>Rough Rodgers Goes Riding</t>
  </si>
  <si>
    <r>
      <t xml:space="preserve">Re columns I and J, from season to season, </t>
    </r>
    <r>
      <rPr>
        <b/>
        <i/>
        <u/>
        <sz val="12"/>
        <rFont val="Arial"/>
        <family val="2"/>
      </rPr>
      <t>as necessary</t>
    </r>
    <r>
      <rPr>
        <b/>
        <u/>
        <sz val="12"/>
        <rFont val="Arial"/>
        <family val="2"/>
      </rPr>
      <t xml:space="preserve">: 1) change each team's name and 2) move it to the row that corresponds to its team number for the new season </t>
    </r>
    <r>
      <rPr>
        <b/>
        <u/>
        <sz val="12"/>
        <color rgb="FFFF0000"/>
        <rFont val="Arial"/>
        <family val="2"/>
      </rPr>
      <t>WITH THE SYMBOL in column J</t>
    </r>
    <r>
      <rPr>
        <b/>
        <u/>
        <sz val="12"/>
        <rFont val="Arial"/>
        <family val="2"/>
      </rPr>
      <t>.</t>
    </r>
  </si>
  <si>
    <t>Pts. Scored (Calculated)</t>
  </si>
  <si>
    <t>No Defense</t>
  </si>
  <si>
    <r>
      <rPr>
        <sz val="20"/>
        <color theme="2" tint="-0.249977111117893"/>
        <rFont val="Wingdings 3"/>
        <family val="1"/>
        <charset val="2"/>
      </rPr>
      <t>Z</t>
    </r>
    <r>
      <rPr>
        <sz val="12"/>
        <color theme="2" tint="-0.249977111117893"/>
        <rFont val="Arial Black"/>
        <family val="2"/>
      </rPr>
      <t xml:space="preserve"> </t>
    </r>
    <r>
      <rPr>
        <sz val="20"/>
        <color theme="2" tint="-0.249977111117893"/>
        <rFont val="Arial Black"/>
        <family val="2"/>
      </rPr>
      <t>Commissioner's override column</t>
    </r>
  </si>
  <si>
    <t>🚨</t>
  </si>
  <si>
    <t>TBD</t>
  </si>
  <si>
    <t>FG60</t>
  </si>
  <si>
    <t>60+</t>
  </si>
  <si>
    <t>50+/50-59</t>
  </si>
  <si>
    <t>Bitch-Slapped by my Bi'Johnson</t>
  </si>
  <si>
    <t>Chili's Dawgs</t>
  </si>
  <si>
    <t>Shmall Boto</t>
  </si>
  <si>
    <t>Ctrl Alt Defeat</t>
  </si>
  <si>
    <t>Runnin' It Back... Again</t>
  </si>
  <si>
    <t>On these Brocks I will ...</t>
  </si>
  <si>
    <t>Shedeur Sanders</t>
  </si>
  <si>
    <t/>
  </si>
  <si>
    <t>Jacory Croskey-Merritt</t>
  </si>
  <si>
    <t>Woody Marks</t>
  </si>
  <si>
    <t>Chris Rodriguez</t>
  </si>
  <si>
    <t>N/A</t>
  </si>
  <si>
    <t>Cam Ward</t>
  </si>
  <si>
    <t>Anthony Richardson Sr.</t>
  </si>
  <si>
    <t>Carson Beck</t>
  </si>
  <si>
    <t>Mike Washington Jr.</t>
  </si>
  <si>
    <t>Cam Skattebo</t>
  </si>
  <si>
    <t>Tee Higgins</t>
  </si>
  <si>
    <t>Carnell Tate</t>
  </si>
  <si>
    <t>Ashton Jeanty</t>
  </si>
  <si>
    <t>Blake Corum</t>
  </si>
  <si>
    <t>Kayshon Boutte</t>
  </si>
  <si>
    <t>Christian McCaffrey</t>
  </si>
  <si>
    <t>Omarion Hampton</t>
  </si>
  <si>
    <t>Bhayshul Tuten</t>
  </si>
  <si>
    <t>Kimani Vidal</t>
  </si>
  <si>
    <t>Emeka Egbuka</t>
  </si>
  <si>
    <t>DK Metcalf</t>
  </si>
  <si>
    <t>Malik Washington</t>
  </si>
  <si>
    <t>Chris Bell</t>
  </si>
  <si>
    <t>Mike MacDonald</t>
  </si>
  <si>
    <t>Michael Penix</t>
  </si>
  <si>
    <t>Emmett Johnson</t>
  </si>
  <si>
    <t>Kyle Monangai</t>
  </si>
  <si>
    <t>Denzel Boston</t>
  </si>
  <si>
    <t>Kaelon Black</t>
  </si>
  <si>
    <t>TreVeyon Henderson</t>
  </si>
  <si>
    <t>Makai Lemon</t>
  </si>
  <si>
    <t>Harrison Mevis</t>
  </si>
  <si>
    <t>Drake Maye</t>
  </si>
  <si>
    <t>Quinshon Judkins</t>
  </si>
  <si>
    <t>Marshawn Lloyd</t>
  </si>
  <si>
    <t>Luther Burden</t>
  </si>
  <si>
    <t>Tyler Shough</t>
  </si>
  <si>
    <t>Josh Downs</t>
  </si>
  <si>
    <t>Jalen Coker</t>
  </si>
  <si>
    <t>J.J. McCarthy</t>
  </si>
  <si>
    <t>Cade Klubnik</t>
  </si>
  <si>
    <t>Jeremiyah Love</t>
  </si>
  <si>
    <t>Jonah Coleman</t>
  </si>
  <si>
    <t>Tyler Warren</t>
  </si>
  <si>
    <t>KC Concepcion</t>
  </si>
  <si>
    <t>Zachariah Branch</t>
  </si>
  <si>
    <t>Los Angeles Chargers</t>
  </si>
  <si>
    <r>
      <rPr>
        <b/>
        <sz val="16"/>
        <color rgb="FFFF0000"/>
        <rFont val="Arial"/>
        <family val="2"/>
      </rPr>
      <t xml:space="preserve">This column is calculated </t>
    </r>
    <r>
      <rPr>
        <b/>
        <sz val="20"/>
        <color rgb="FFFF0000"/>
        <rFont val="Wingdings 3"/>
        <family val="1"/>
        <charset val="2"/>
      </rPr>
      <t>=</t>
    </r>
  </si>
  <si>
    <t>LVR</t>
  </si>
  <si>
    <t>Mike Vrabel</t>
  </si>
  <si>
    <t>Andre Szmyt</t>
  </si>
  <si>
    <t>Andy Borregales</t>
  </si>
  <si>
    <t>Chad Ryland</t>
  </si>
  <si>
    <t>Dominic Zvada</t>
  </si>
  <si>
    <t>Drew Stevens</t>
  </si>
  <si>
    <t>Matt Gay</t>
  </si>
  <si>
    <t>Riley Patterson</t>
  </si>
  <si>
    <t>Trey Smack</t>
  </si>
  <si>
    <t>Tyler Loop</t>
  </si>
  <si>
    <t>AJ Barner</t>
  </si>
  <si>
    <t>Antonio Williams</t>
  </si>
  <si>
    <t>Brenton Strange</t>
  </si>
  <si>
    <t>CJ Donaldson</t>
  </si>
  <si>
    <t>DeeJay Dallas</t>
  </si>
  <si>
    <t>Dontayvion Wicks</t>
  </si>
  <si>
    <t>Drew Lock</t>
  </si>
  <si>
    <t>Elic Ayomanor</t>
  </si>
  <si>
    <t>George Holani</t>
  </si>
  <si>
    <t>Harold Fannin</t>
  </si>
  <si>
    <t>Isaiah Williams</t>
  </si>
  <si>
    <t>Jahan Dotson</t>
  </si>
  <si>
    <t>Jaylin Noel</t>
  </si>
  <si>
    <t>Keaton Mitchell</t>
  </si>
  <si>
    <t>Kendre Miller</t>
  </si>
  <si>
    <t>Malachi Fields</t>
  </si>
  <si>
    <t>MarShawn Lloyd</t>
  </si>
  <si>
    <t>Matthew Golden</t>
  </si>
  <si>
    <t>Raheim Sanders</t>
  </si>
  <si>
    <t>Roman Wilson</t>
  </si>
  <si>
    <t>Ryan Flournoy</t>
  </si>
  <si>
    <t>Seth McGowan</t>
  </si>
  <si>
    <t>Sione Vaki</t>
  </si>
  <si>
    <t>T.J. Hockenson</t>
  </si>
  <si>
    <t>Tez Johnson</t>
  </si>
  <si>
    <t>Tre Harris</t>
  </si>
  <si>
    <t>Tyrone Tracy Jr.</t>
  </si>
  <si>
    <t>Will Shipley</t>
  </si>
  <si>
    <t>Cody White</t>
  </si>
  <si>
    <t>Colston Loveland</t>
  </si>
  <si>
    <t>Demond Claiborne</t>
  </si>
  <si>
    <t>Efton Chism</t>
  </si>
  <si>
    <t>Germie Bernard</t>
  </si>
  <si>
    <t>Jameis Winston</t>
  </si>
  <si>
    <t>Kaleb Johnson</t>
  </si>
  <si>
    <t>Kyle Pitts</t>
  </si>
  <si>
    <t>Laquon Treadwell</t>
  </si>
  <si>
    <t>Marcus Mariota</t>
  </si>
  <si>
    <t>Najee Harris</t>
  </si>
  <si>
    <t>Ollie Gordon</t>
  </si>
  <si>
    <t>Rashod Bateman</t>
  </si>
  <si>
    <t>Skyy Moore</t>
  </si>
  <si>
    <t>Tyler Badie</t>
  </si>
  <si>
    <t>Tyson Bagent</t>
  </si>
  <si>
    <t>Ty Simpson</t>
  </si>
  <si>
    <t>Deebo Samuel Sr.</t>
  </si>
  <si>
    <t>See requests above...</t>
  </si>
  <si>
    <t>Case Keenum</t>
  </si>
  <si>
    <t>Brock Wright</t>
  </si>
  <si>
    <t>Chimere Dike</t>
  </si>
  <si>
    <t>Daniel Bellinger</t>
  </si>
  <si>
    <t>Dohnte Meyers</t>
  </si>
  <si>
    <t>Elijah Higgins</t>
  </si>
  <si>
    <t>Jalon Daniels</t>
  </si>
  <si>
    <t>Josh Cameron</t>
  </si>
  <si>
    <t>Kevin Coleman Jr.</t>
  </si>
  <si>
    <t>Mike Gesicki</t>
  </si>
  <si>
    <t>RJ Harvey</t>
  </si>
  <si>
    <t>Tanner Hudson</t>
  </si>
  <si>
    <t>Treylon Burks</t>
  </si>
  <si>
    <t>Ty Johnson</t>
  </si>
  <si>
    <t>Tyler Higbee</t>
  </si>
  <si>
    <t>Austin Ekeler</t>
  </si>
  <si>
    <t>Calvin Ridley</t>
  </si>
  <si>
    <t>Chig Okonkwo</t>
  </si>
  <si>
    <t>Cole Kmet</t>
  </si>
  <si>
    <t>Darius Cooper</t>
  </si>
  <si>
    <t>Devontez Walker</t>
  </si>
  <si>
    <t>Dyami Brown</t>
  </si>
  <si>
    <t>Eli Raridon</t>
  </si>
  <si>
    <t>Evan Engram</t>
  </si>
  <si>
    <t>Gavin Bartholomew</t>
  </si>
  <si>
    <t>Hunter Luepke</t>
  </si>
  <si>
    <t>Ian Thomas</t>
  </si>
  <si>
    <t>Isaiah Bond</t>
  </si>
  <si>
    <t>Jacob Cowing</t>
  </si>
  <si>
    <t>Jaylen Wright</t>
  </si>
  <si>
    <t>Jerry Jeudy</t>
  </si>
  <si>
    <t>Marvin Mims</t>
  </si>
  <si>
    <t>Myles Price</t>
  </si>
  <si>
    <t>Nate Boerkircher</t>
  </si>
  <si>
    <t>Puka Nacua</t>
  </si>
  <si>
    <t>Ray Davis</t>
  </si>
  <si>
    <t>Roschon Johnson</t>
  </si>
  <si>
    <t>Sean Tucker</t>
  </si>
  <si>
    <t>Tai Felton</t>
  </si>
  <si>
    <t>Theo Johnson</t>
  </si>
  <si>
    <t>Tutu Atwell</t>
  </si>
  <si>
    <t>Tyler Huntley</t>
  </si>
  <si>
    <t>Will Kacmarek</t>
  </si>
  <si>
    <t>Ollie Gordon II</t>
  </si>
  <si>
    <t>Harold Fanin Jr.</t>
  </si>
  <si>
    <t>Tua Tagovailoa</t>
  </si>
  <si>
    <t>Alec Pierce</t>
  </si>
  <si>
    <t>De'Zhaun Stribling</t>
  </si>
  <si>
    <t>Adam Prentice</t>
  </si>
  <si>
    <t>Andrew Ogletree</t>
  </si>
  <si>
    <t>Ben Yurosek</t>
  </si>
  <si>
    <t>Bo Melton</t>
  </si>
  <si>
    <t>Brandin Cooks</t>
  </si>
  <si>
    <t>Charlie Kolar</t>
  </si>
  <si>
    <t>Charlie Woerner</t>
  </si>
  <si>
    <t>Colby Parkinson</t>
  </si>
  <si>
    <t>Corey Bojorquez</t>
  </si>
  <si>
    <t>Corey Kiner</t>
  </si>
  <si>
    <t>Dallas Goedert</t>
  </si>
  <si>
    <t>Dameon Pierce</t>
  </si>
  <si>
    <t>Darnell Mooney</t>
  </si>
  <si>
    <t>Davis Allen</t>
  </si>
  <si>
    <t>Deven Thompkins</t>
  </si>
  <si>
    <t>Drew Sample</t>
  </si>
  <si>
    <t>Dylan Laube</t>
  </si>
  <si>
    <t>Erick All</t>
  </si>
  <si>
    <t>Fernando Mendoza</t>
  </si>
  <si>
    <t>Greg Dulcich</t>
  </si>
  <si>
    <t>Hayden Rucci</t>
  </si>
  <si>
    <t>Isaiah Davis</t>
  </si>
  <si>
    <t>Jalen Brooks</t>
  </si>
  <si>
    <t>Jalen Tolbert</t>
  </si>
  <si>
    <t>Jayden Daniels</t>
  </si>
  <si>
    <t>Jeshaun Jones</t>
  </si>
  <si>
    <t>John Bates</t>
  </si>
  <si>
    <t>Jonathan Mingo</t>
  </si>
  <si>
    <t>Josh Cuevas</t>
  </si>
  <si>
    <t>Kalel Mullings</t>
  </si>
  <si>
    <t>KaVontae Turpin</t>
  </si>
  <si>
    <t>Kendrick Bourne</t>
  </si>
  <si>
    <t>Kenyon Sadiq</t>
  </si>
  <si>
    <t>Kyle Williams</t>
  </si>
  <si>
    <t>Lew Nichols III</t>
  </si>
  <si>
    <t>Lil'Jordan Humphrey</t>
  </si>
  <si>
    <t>Luke Schoonmaker</t>
  </si>
  <si>
    <t>Malik Benson</t>
  </si>
  <si>
    <t>Marquez Valdes-Scantling</t>
  </si>
  <si>
    <t>Mason Rudolph</t>
  </si>
  <si>
    <t>Mason Taylor</t>
  </si>
  <si>
    <t>Mo Alie-Cox</t>
  </si>
  <si>
    <t>Noah Fant</t>
  </si>
  <si>
    <t>Payne Durham</t>
  </si>
  <si>
    <t>Pierre Strong</t>
  </si>
  <si>
    <t>Reggie Virgil</t>
  </si>
  <si>
    <t>Teagan Quitoriano</t>
  </si>
  <si>
    <t>Theo Wease</t>
  </si>
  <si>
    <t>Tim Patrick</t>
  </si>
  <si>
    <t>Travis Hunter</t>
  </si>
  <si>
    <t>Troy Franklin</t>
  </si>
  <si>
    <t>Tyrod Taylor</t>
  </si>
  <si>
    <t>Zavion Thomas</t>
  </si>
  <si>
    <t>Zonovan Knight</t>
  </si>
  <si>
    <t>Jonathon Brooks</t>
  </si>
  <si>
    <t>Las Vegas Raiders</t>
  </si>
  <si>
    <t>Baker Mayfield</t>
  </si>
  <si>
    <t>R.J. Harvey</t>
  </si>
  <si>
    <t>Ted Hurst</t>
  </si>
  <si>
    <t>Josh Jacobs</t>
  </si>
  <si>
    <t>Jordyn Tyson</t>
  </si>
  <si>
    <t>Mac Jones</t>
  </si>
  <si>
    <t>(First Free-agent RC Picked Up)</t>
  </si>
  <si>
    <t>(Second Free-agent RC Picked Up)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</si>
</sst>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 Black"/>
      <family val="2"/>
    </font>
    <font>
      <u/>
      <sz val="12"/>
      <name val="Arial Black"/>
      <family val="2"/>
    </font>
    <font>
      <i/>
      <u/>
      <sz val="18"/>
      <color indexed="10"/>
      <name val="Impact"/>
      <family val="2"/>
    </font>
    <font>
      <u/>
      <sz val="10"/>
      <name val="Arial"/>
      <family val="2"/>
    </font>
    <font>
      <u/>
      <sz val="10"/>
      <color indexed="8"/>
      <name val="Arial Black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9"/>
      <name val="Arial"/>
      <family val="2"/>
    </font>
    <font>
      <b/>
      <sz val="10"/>
      <color theme="0"/>
      <name val="Arial"/>
      <family val="2"/>
    </font>
    <font>
      <sz val="12"/>
      <name val="Arial Black"/>
      <family val="2"/>
    </font>
    <font>
      <sz val="24"/>
      <name val="Arial"/>
      <family val="2"/>
    </font>
    <font>
      <b/>
      <u/>
      <sz val="12"/>
      <name val="Arial"/>
      <family val="2"/>
    </font>
    <font>
      <b/>
      <i/>
      <u/>
      <sz val="12"/>
      <name val="Arial"/>
      <family val="2"/>
    </font>
    <font>
      <b/>
      <u/>
      <sz val="12"/>
      <color rgb="FFFF0000"/>
      <name val="Arial"/>
      <family val="2"/>
    </font>
    <font>
      <sz val="12"/>
      <color theme="2" tint="-0.249977111117893"/>
      <name val="Arial Black"/>
      <family val="1"/>
      <charset val="2"/>
    </font>
    <font>
      <sz val="20"/>
      <color theme="2" tint="-0.249977111117893"/>
      <name val="Wingdings 3"/>
      <family val="1"/>
      <charset val="2"/>
    </font>
    <font>
      <sz val="12"/>
      <color theme="2" tint="-0.249977111117893"/>
      <name val="Arial Black"/>
      <family val="2"/>
    </font>
    <font>
      <sz val="20"/>
      <color theme="2" tint="-0.249977111117893"/>
      <name val="Arial Black"/>
      <family val="2"/>
    </font>
    <font>
      <b/>
      <sz val="20"/>
      <color rgb="FFFF0000"/>
      <name val="Wingdings 3"/>
      <family val="2"/>
      <charset val="2"/>
    </font>
    <font>
      <b/>
      <sz val="16"/>
      <color rgb="FFFF0000"/>
      <name val="Arial"/>
      <family val="2"/>
    </font>
    <font>
      <b/>
      <sz val="20"/>
      <color rgb="FFFF0000"/>
      <name val="Wingdings 3"/>
      <family val="1"/>
      <charset val="2"/>
    </font>
    <font>
      <sz val="11"/>
      <color theme="1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10"/>
      </left>
      <right style="thick">
        <color indexed="10"/>
      </right>
      <top style="thick">
        <color indexed="10"/>
      </top>
      <bottom style="thick">
        <color indexed="1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ck">
        <color auto="1"/>
      </top>
      <bottom/>
      <diagonal/>
    </border>
    <border>
      <left/>
      <right style="thick">
        <color indexed="64"/>
      </right>
      <top style="thick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double">
        <color rgb="FFFF0000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thick">
        <color indexed="64"/>
      </right>
      <top/>
      <bottom style="dashed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</cellStyleXfs>
  <cellXfs count="77">
    <xf numFmtId="0" fontId="0" fillId="0" borderId="0" xfId="0"/>
    <xf numFmtId="0" fontId="3" fillId="2" borderId="0" xfId="0" applyFont="1" applyFill="1"/>
    <xf numFmtId="16" fontId="3" fillId="2" borderId="0" xfId="0" applyNumberFormat="1" applyFont="1" applyFill="1"/>
    <xf numFmtId="0" fontId="4" fillId="2" borderId="0" xfId="0" applyFont="1" applyFill="1"/>
    <xf numFmtId="0" fontId="3" fillId="3" borderId="0" xfId="0" applyFont="1" applyFill="1"/>
    <xf numFmtId="0" fontId="3" fillId="0" borderId="0" xfId="0" applyFont="1"/>
    <xf numFmtId="0" fontId="5" fillId="0" borderId="0" xfId="0" applyFont="1"/>
    <xf numFmtId="0" fontId="7" fillId="0" borderId="0" xfId="0" applyFont="1"/>
    <xf numFmtId="0" fontId="6" fillId="0" borderId="1" xfId="0" applyFont="1" applyBorder="1"/>
    <xf numFmtId="0" fontId="5" fillId="4" borderId="0" xfId="0" applyFont="1" applyFill="1"/>
    <xf numFmtId="0" fontId="0" fillId="0" borderId="0" xfId="0" applyAlignment="1">
      <alignment horizontal="right"/>
    </xf>
    <xf numFmtId="0" fontId="5" fillId="0" borderId="2" xfId="0" applyFont="1" applyBorder="1"/>
    <xf numFmtId="0" fontId="6" fillId="0" borderId="2" xfId="0" applyFont="1" applyBorder="1"/>
    <xf numFmtId="0" fontId="5" fillId="5" borderId="0" xfId="0" applyFont="1" applyFill="1"/>
    <xf numFmtId="0" fontId="5" fillId="6" borderId="0" xfId="0" applyFont="1" applyFill="1"/>
    <xf numFmtId="0" fontId="3" fillId="3" borderId="3" xfId="0" applyFont="1" applyFill="1" applyBorder="1"/>
    <xf numFmtId="0" fontId="6" fillId="3" borderId="0" xfId="0" applyFont="1" applyFill="1"/>
    <xf numFmtId="0" fontId="0" fillId="7" borderId="0" xfId="0" applyFill="1"/>
    <xf numFmtId="0" fontId="9" fillId="7" borderId="0" xfId="1" applyFont="1" applyFill="1" applyAlignment="1" applyProtection="1">
      <alignment vertical="center"/>
    </xf>
    <xf numFmtId="0" fontId="10" fillId="7" borderId="0" xfId="0" applyFont="1" applyFill="1"/>
    <xf numFmtId="0" fontId="11" fillId="4" borderId="5" xfId="1" applyFont="1" applyFill="1" applyBorder="1" applyAlignment="1" applyProtection="1">
      <alignment horizontal="center"/>
    </xf>
    <xf numFmtId="0" fontId="5" fillId="8" borderId="0" xfId="0" applyFont="1" applyFill="1"/>
    <xf numFmtId="0" fontId="5" fillId="9" borderId="0" xfId="0" applyFont="1" applyFill="1"/>
    <xf numFmtId="0" fontId="3" fillId="10" borderId="0" xfId="0" applyFont="1" applyFill="1"/>
    <xf numFmtId="0" fontId="5" fillId="11" borderId="0" xfId="0" applyFont="1" applyFill="1"/>
    <xf numFmtId="0" fontId="9" fillId="7" borderId="6" xfId="1" applyFont="1" applyFill="1" applyBorder="1" applyAlignment="1" applyProtection="1">
      <alignment horizontal="center" vertical="center"/>
    </xf>
    <xf numFmtId="0" fontId="13" fillId="12" borderId="7" xfId="1" applyFont="1" applyFill="1" applyBorder="1" applyAlignment="1" applyProtection="1">
      <alignment horizontal="center" vertical="center"/>
    </xf>
    <xf numFmtId="0" fontId="0" fillId="0" borderId="4" xfId="0" applyBorder="1"/>
    <xf numFmtId="0" fontId="0" fillId="13" borderId="0" xfId="0" applyFill="1"/>
    <xf numFmtId="0" fontId="0" fillId="4" borderId="0" xfId="0" applyFill="1"/>
    <xf numFmtId="0" fontId="2" fillId="0" borderId="0" xfId="2"/>
    <xf numFmtId="0" fontId="0" fillId="14" borderId="0" xfId="0" applyFill="1"/>
    <xf numFmtId="0" fontId="14" fillId="0" borderId="0" xfId="0" applyFont="1"/>
    <xf numFmtId="0" fontId="15" fillId="0" borderId="0" xfId="0" applyFont="1"/>
    <xf numFmtId="0" fontId="0" fillId="0" borderId="0" xfId="2" applyFont="1"/>
    <xf numFmtId="16" fontId="17" fillId="2" borderId="0" xfId="0" applyNumberFormat="1" applyFont="1" applyFill="1"/>
    <xf numFmtId="0" fontId="17" fillId="2" borderId="0" xfId="0" applyFont="1" applyFill="1"/>
    <xf numFmtId="0" fontId="0" fillId="0" borderId="11" xfId="0" applyBorder="1"/>
    <xf numFmtId="0" fontId="0" fillId="0" borderId="10" xfId="0" applyBorder="1"/>
    <xf numFmtId="0" fontId="5" fillId="17" borderId="9" xfId="0" applyFont="1" applyFill="1" applyBorder="1"/>
    <xf numFmtId="0" fontId="0" fillId="17" borderId="8" xfId="0" applyFill="1" applyBorder="1"/>
    <xf numFmtId="0" fontId="0" fillId="17" borderId="0" xfId="0" applyFill="1"/>
    <xf numFmtId="0" fontId="0" fillId="0" borderId="14" xfId="2" applyFont="1" applyBorder="1"/>
    <xf numFmtId="0" fontId="18" fillId="0" borderId="0" xfId="0" applyFont="1"/>
    <xf numFmtId="0" fontId="12" fillId="0" borderId="0" xfId="0" applyFont="1" applyAlignment="1">
      <alignment horizontal="center"/>
    </xf>
    <xf numFmtId="164" fontId="0" fillId="0" borderId="0" xfId="0" applyNumberFormat="1"/>
    <xf numFmtId="164" fontId="0" fillId="17" borderId="8" xfId="0" applyNumberFormat="1" applyFill="1" applyBorder="1"/>
    <xf numFmtId="2" fontId="0" fillId="0" borderId="0" xfId="0" applyNumberFormat="1"/>
    <xf numFmtId="2" fontId="0" fillId="17" borderId="8" xfId="0" applyNumberFormat="1" applyFill="1" applyBorder="1"/>
    <xf numFmtId="14" fontId="0" fillId="0" borderId="0" xfId="0" applyNumberFormat="1"/>
    <xf numFmtId="19" fontId="0" fillId="0" borderId="0" xfId="0" applyNumberFormat="1"/>
    <xf numFmtId="0" fontId="0" fillId="18" borderId="0" xfId="0" applyFill="1"/>
    <xf numFmtId="0" fontId="5" fillId="19" borderId="0" xfId="0" applyFont="1" applyFill="1"/>
    <xf numFmtId="0" fontId="20" fillId="0" borderId="0" xfId="0" applyFont="1"/>
    <xf numFmtId="0" fontId="19" fillId="0" borderId="0" xfId="0" applyFont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14" fillId="16" borderId="16" xfId="0" applyFont="1" applyFill="1" applyBorder="1"/>
    <xf numFmtId="0" fontId="16" fillId="3" borderId="16" xfId="0" applyFont="1" applyFill="1" applyBorder="1"/>
    <xf numFmtId="0" fontId="14" fillId="0" borderId="13" xfId="0" applyFont="1" applyBorder="1"/>
    <xf numFmtId="0" fontId="5" fillId="0" borderId="12" xfId="0" applyFont="1" applyBorder="1"/>
    <xf numFmtId="0" fontId="14" fillId="15" borderId="16" xfId="0" applyFont="1" applyFill="1" applyBorder="1"/>
    <xf numFmtId="0" fontId="14" fillId="9" borderId="16" xfId="0" applyFont="1" applyFill="1" applyBorder="1"/>
    <xf numFmtId="0" fontId="0" fillId="13" borderId="17" xfId="0" applyFill="1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23" fillId="0" borderId="0" xfId="0" applyFont="1"/>
    <xf numFmtId="0" fontId="27" fillId="0" borderId="0" xfId="0" applyFont="1" applyAlignment="1">
      <alignment horizontal="right" vertical="top"/>
    </xf>
    <xf numFmtId="0" fontId="0" fillId="20" borderId="0" xfId="0" applyFill="1"/>
    <xf numFmtId="0" fontId="0" fillId="20" borderId="18" xfId="0" applyFill="1" applyBorder="1"/>
    <xf numFmtId="0" fontId="0" fillId="20" borderId="16" xfId="0" applyFill="1" applyBorder="1"/>
    <xf numFmtId="0" fontId="0" fillId="0" borderId="21" xfId="0" applyBorder="1"/>
    <xf numFmtId="0" fontId="30" fillId="4" borderId="0" xfId="3" applyFont="1" applyFill="1"/>
    <xf numFmtId="0" fontId="30" fillId="0" borderId="0" xfId="3" applyFont="1"/>
    <xf numFmtId="0" fontId="23" fillId="18" borderId="0" xfId="0" applyFont="1" applyFill="1"/>
  </cellXfs>
  <cellStyles count="4">
    <cellStyle name="Hyperlink" xfId="1" builtinId="8"/>
    <cellStyle name="Normal" xfId="0" builtinId="0"/>
    <cellStyle name="Normal 2" xfId="3" xr:uid="{D494F720-E806-416D-A33B-D8F3B924F5BB}"/>
    <cellStyle name="Normal_WEEK2RAWSTATSGBRFL" xfId="2" xr:uid="{00000000-0005-0000-0000-000003000000}"/>
  </cellStyles>
  <dxfs count="0"/>
  <tableStyles count="0" defaultTableStyle="TableStyleMedium2" defaultPivotStyle="PivotStyleLight16"/>
  <colors>
    <mruColors>
      <color rgb="FF0000FF"/>
      <color rgb="FF99FF99"/>
      <color rgb="FF00FF00"/>
      <color rgb="FFDED900"/>
      <color rgb="FFD1CC00"/>
      <color rgb="FFF0EA00"/>
      <color rgb="FFFFCC99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Relationship Id="rId9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Relationship Id="rId9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FF0000"/>
  </sheetPr>
  <dimension ref="A1:R480"/>
  <sheetViews>
    <sheetView zoomScale="80" workbookViewId="0"/>
  </sheetViews>
  <sheetFormatPr defaultRowHeight="12.75"/>
  <cols>
    <col min="2" max="2" width="11.28515625" bestFit="1" customWidth="1"/>
    <col min="9" max="9" width="29.42578125" bestFit="1" customWidth="1"/>
    <col min="11" max="11" width="3.7109375" style="30" customWidth="1"/>
    <col min="12" max="12" width="2.28515625" style="30" bestFit="1" customWidth="1"/>
    <col min="13" max="13" width="22" style="30" customWidth="1"/>
    <col min="14" max="14" width="13.85546875" style="30" bestFit="1" customWidth="1"/>
    <col min="15" max="15" width="8.28515625" customWidth="1"/>
    <col min="16" max="18" width="9.140625" style="30"/>
  </cols>
  <sheetData>
    <row r="1" spans="1:18" ht="15.75">
      <c r="A1" t="s">
        <v>235</v>
      </c>
      <c r="C1" t="s">
        <v>235</v>
      </c>
      <c r="D1" t="s">
        <v>12</v>
      </c>
      <c r="E1" s="44" t="s">
        <v>236</v>
      </c>
      <c r="F1" s="44" t="s">
        <v>254</v>
      </c>
      <c r="H1" t="s">
        <v>51</v>
      </c>
      <c r="I1" t="s">
        <v>52</v>
      </c>
      <c r="J1" s="53" t="s">
        <v>401</v>
      </c>
      <c r="K1" s="34"/>
    </row>
    <row r="2" spans="1:18" ht="30">
      <c r="A2">
        <v>5</v>
      </c>
      <c r="C2">
        <v>1</v>
      </c>
      <c r="D2">
        <v>1</v>
      </c>
      <c r="E2">
        <v>10</v>
      </c>
      <c r="F2" t="s">
        <v>255</v>
      </c>
      <c r="H2">
        <v>1</v>
      </c>
      <c r="I2" t="s">
        <v>411</v>
      </c>
      <c r="J2" s="54" t="s">
        <v>405</v>
      </c>
      <c r="L2"/>
      <c r="M2"/>
      <c r="N2"/>
      <c r="P2"/>
      <c r="Q2"/>
      <c r="R2" s="54"/>
    </row>
    <row r="3" spans="1:18" ht="30">
      <c r="C3">
        <v>1</v>
      </c>
      <c r="D3">
        <v>1</v>
      </c>
      <c r="E3">
        <v>7</v>
      </c>
      <c r="F3" t="s">
        <v>256</v>
      </c>
      <c r="H3">
        <v>2</v>
      </c>
      <c r="I3" t="s">
        <v>400</v>
      </c>
      <c r="J3" s="54" t="s">
        <v>363</v>
      </c>
      <c r="L3"/>
      <c r="M3"/>
      <c r="N3"/>
    </row>
    <row r="4" spans="1:18" ht="30">
      <c r="C4">
        <v>1</v>
      </c>
      <c r="D4">
        <v>2</v>
      </c>
      <c r="E4">
        <v>6</v>
      </c>
      <c r="F4" t="s">
        <v>255</v>
      </c>
      <c r="H4">
        <v>3</v>
      </c>
      <c r="I4" t="s">
        <v>399</v>
      </c>
      <c r="J4" s="54" t="s">
        <v>365</v>
      </c>
      <c r="L4"/>
      <c r="M4"/>
      <c r="N4"/>
    </row>
    <row r="5" spans="1:18" ht="30">
      <c r="C5">
        <v>1</v>
      </c>
      <c r="D5">
        <v>2</v>
      </c>
      <c r="E5">
        <v>3</v>
      </c>
      <c r="F5" t="s">
        <v>256</v>
      </c>
      <c r="H5">
        <v>4</v>
      </c>
      <c r="I5" t="s">
        <v>415</v>
      </c>
      <c r="J5" s="54" t="s">
        <v>357</v>
      </c>
      <c r="M5"/>
      <c r="N5"/>
    </row>
    <row r="6" spans="1:18" ht="30">
      <c r="C6">
        <v>1</v>
      </c>
      <c r="D6">
        <v>3</v>
      </c>
      <c r="E6">
        <v>5</v>
      </c>
      <c r="F6" t="s">
        <v>255</v>
      </c>
      <c r="H6">
        <v>5</v>
      </c>
      <c r="I6" t="s">
        <v>412</v>
      </c>
      <c r="J6" s="54" t="s">
        <v>359</v>
      </c>
      <c r="M6"/>
      <c r="N6"/>
    </row>
    <row r="7" spans="1:18" ht="30">
      <c r="C7">
        <v>1</v>
      </c>
      <c r="D7">
        <v>3</v>
      </c>
      <c r="E7">
        <v>2</v>
      </c>
      <c r="F7" t="s">
        <v>256</v>
      </c>
      <c r="H7">
        <v>6</v>
      </c>
      <c r="I7" t="s">
        <v>330</v>
      </c>
      <c r="J7" s="54" t="s">
        <v>361</v>
      </c>
      <c r="M7"/>
      <c r="N7"/>
    </row>
    <row r="8" spans="1:18" ht="30">
      <c r="C8">
        <v>1</v>
      </c>
      <c r="D8">
        <v>4</v>
      </c>
      <c r="E8">
        <v>9</v>
      </c>
      <c r="F8" t="s">
        <v>255</v>
      </c>
      <c r="H8">
        <v>7</v>
      </c>
      <c r="I8" t="s">
        <v>410</v>
      </c>
      <c r="J8" s="54" t="s">
        <v>362</v>
      </c>
      <c r="M8"/>
      <c r="N8"/>
    </row>
    <row r="9" spans="1:18" ht="30">
      <c r="C9">
        <v>1</v>
      </c>
      <c r="D9">
        <v>4</v>
      </c>
      <c r="E9">
        <v>10</v>
      </c>
      <c r="F9" t="s">
        <v>256</v>
      </c>
      <c r="H9">
        <v>8</v>
      </c>
      <c r="I9" t="s">
        <v>413</v>
      </c>
      <c r="J9" s="54" t="s">
        <v>360</v>
      </c>
      <c r="M9"/>
      <c r="N9"/>
    </row>
    <row r="10" spans="1:18" ht="30">
      <c r="C10">
        <v>1</v>
      </c>
      <c r="D10">
        <v>5</v>
      </c>
      <c r="E10">
        <v>3</v>
      </c>
      <c r="F10" t="s">
        <v>255</v>
      </c>
      <c r="H10">
        <v>9</v>
      </c>
      <c r="I10" t="s">
        <v>414</v>
      </c>
      <c r="J10" s="54" t="s">
        <v>364</v>
      </c>
      <c r="M10"/>
      <c r="N10"/>
    </row>
    <row r="11" spans="1:18" ht="30">
      <c r="C11">
        <v>1</v>
      </c>
      <c r="D11">
        <v>5</v>
      </c>
      <c r="E11">
        <v>6</v>
      </c>
      <c r="F11" t="s">
        <v>256</v>
      </c>
      <c r="H11">
        <v>10</v>
      </c>
      <c r="I11" t="s">
        <v>79</v>
      </c>
      <c r="J11" s="54" t="s">
        <v>358</v>
      </c>
      <c r="M11"/>
      <c r="N11"/>
    </row>
    <row r="12" spans="1:18">
      <c r="C12">
        <v>1</v>
      </c>
      <c r="D12">
        <v>6</v>
      </c>
      <c r="E12">
        <v>2</v>
      </c>
      <c r="F12" t="s">
        <v>255</v>
      </c>
      <c r="M12"/>
      <c r="N12"/>
    </row>
    <row r="13" spans="1:18">
      <c r="C13">
        <v>1</v>
      </c>
      <c r="D13">
        <v>6</v>
      </c>
      <c r="E13">
        <v>5</v>
      </c>
      <c r="F13" t="s">
        <v>256</v>
      </c>
      <c r="M13"/>
      <c r="N13"/>
    </row>
    <row r="14" spans="1:18">
      <c r="C14">
        <v>1</v>
      </c>
      <c r="D14">
        <v>7</v>
      </c>
      <c r="E14">
        <v>8</v>
      </c>
      <c r="F14" t="s">
        <v>255</v>
      </c>
      <c r="M14"/>
      <c r="N14"/>
    </row>
    <row r="15" spans="1:18" ht="12.75" customHeight="1">
      <c r="C15">
        <v>1</v>
      </c>
      <c r="D15">
        <v>7</v>
      </c>
      <c r="E15">
        <v>1</v>
      </c>
      <c r="F15" t="s">
        <v>256</v>
      </c>
      <c r="J15" s="54"/>
      <c r="M15"/>
      <c r="N15"/>
    </row>
    <row r="16" spans="1:18" ht="12.75" customHeight="1">
      <c r="C16">
        <v>1</v>
      </c>
      <c r="D16">
        <v>8</v>
      </c>
      <c r="E16">
        <v>7</v>
      </c>
      <c r="F16" t="s">
        <v>255</v>
      </c>
      <c r="J16" s="54"/>
      <c r="M16"/>
      <c r="N16"/>
    </row>
    <row r="17" spans="3:14" ht="12.75" customHeight="1">
      <c r="C17">
        <v>1</v>
      </c>
      <c r="D17">
        <v>8</v>
      </c>
      <c r="E17">
        <v>9</v>
      </c>
      <c r="F17" t="s">
        <v>256</v>
      </c>
      <c r="J17" s="54"/>
      <c r="M17"/>
      <c r="N17"/>
    </row>
    <row r="18" spans="3:14">
      <c r="C18">
        <v>1</v>
      </c>
      <c r="D18">
        <v>9</v>
      </c>
      <c r="E18">
        <v>4</v>
      </c>
      <c r="F18" t="s">
        <v>255</v>
      </c>
      <c r="M18"/>
      <c r="N18"/>
    </row>
    <row r="19" spans="3:14">
      <c r="C19">
        <v>1</v>
      </c>
      <c r="D19">
        <v>9</v>
      </c>
      <c r="E19">
        <v>8</v>
      </c>
      <c r="F19" t="s">
        <v>256</v>
      </c>
      <c r="M19"/>
      <c r="N19"/>
    </row>
    <row r="20" spans="3:14">
      <c r="C20">
        <v>1</v>
      </c>
      <c r="D20">
        <v>10</v>
      </c>
      <c r="E20">
        <v>1</v>
      </c>
      <c r="F20" t="s">
        <v>255</v>
      </c>
      <c r="M20"/>
      <c r="N20"/>
    </row>
    <row r="21" spans="3:14">
      <c r="C21">
        <v>1</v>
      </c>
      <c r="D21">
        <v>10</v>
      </c>
      <c r="E21">
        <v>4</v>
      </c>
      <c r="F21" t="s">
        <v>256</v>
      </c>
      <c r="M21"/>
      <c r="N21"/>
    </row>
    <row r="22" spans="3:14">
      <c r="C22">
        <v>2</v>
      </c>
      <c r="D22">
        <v>1</v>
      </c>
      <c r="E22">
        <v>4</v>
      </c>
      <c r="F22" t="s">
        <v>255</v>
      </c>
      <c r="M22"/>
      <c r="N22"/>
    </row>
    <row r="23" spans="3:14">
      <c r="C23">
        <v>2</v>
      </c>
      <c r="D23">
        <v>1</v>
      </c>
      <c r="E23">
        <v>2</v>
      </c>
      <c r="F23" t="s">
        <v>256</v>
      </c>
      <c r="M23"/>
      <c r="N23"/>
    </row>
    <row r="24" spans="3:14">
      <c r="C24">
        <v>2</v>
      </c>
      <c r="D24">
        <v>2</v>
      </c>
      <c r="E24">
        <v>7</v>
      </c>
      <c r="F24" t="s">
        <v>255</v>
      </c>
      <c r="M24"/>
      <c r="N24"/>
    </row>
    <row r="25" spans="3:14">
      <c r="C25">
        <v>2</v>
      </c>
      <c r="D25">
        <v>2</v>
      </c>
      <c r="E25">
        <v>1</v>
      </c>
      <c r="F25" t="s">
        <v>256</v>
      </c>
      <c r="M25"/>
      <c r="N25"/>
    </row>
    <row r="26" spans="3:14">
      <c r="C26">
        <v>2</v>
      </c>
      <c r="D26">
        <v>3</v>
      </c>
      <c r="E26">
        <v>6</v>
      </c>
      <c r="F26" t="s">
        <v>255</v>
      </c>
      <c r="M26"/>
      <c r="N26"/>
    </row>
    <row r="27" spans="3:14">
      <c r="C27">
        <v>2</v>
      </c>
      <c r="D27">
        <v>3</v>
      </c>
      <c r="E27">
        <v>4</v>
      </c>
      <c r="F27" t="s">
        <v>256</v>
      </c>
      <c r="M27"/>
      <c r="N27"/>
    </row>
    <row r="28" spans="3:14">
      <c r="C28">
        <v>2</v>
      </c>
      <c r="D28">
        <v>4</v>
      </c>
      <c r="E28">
        <v>1</v>
      </c>
      <c r="F28" t="s">
        <v>255</v>
      </c>
      <c r="M28"/>
      <c r="N28"/>
    </row>
    <row r="29" spans="3:14">
      <c r="C29">
        <v>2</v>
      </c>
      <c r="D29">
        <v>4</v>
      </c>
      <c r="E29">
        <v>3</v>
      </c>
      <c r="F29" t="s">
        <v>256</v>
      </c>
      <c r="M29"/>
      <c r="N29"/>
    </row>
    <row r="30" spans="3:14">
      <c r="C30">
        <v>2</v>
      </c>
      <c r="D30">
        <v>5</v>
      </c>
      <c r="E30">
        <v>9</v>
      </c>
      <c r="F30" t="s">
        <v>255</v>
      </c>
      <c r="M30"/>
      <c r="N30"/>
    </row>
    <row r="31" spans="3:14">
      <c r="C31">
        <v>2</v>
      </c>
      <c r="D31">
        <v>5</v>
      </c>
      <c r="E31">
        <v>10</v>
      </c>
      <c r="F31" t="s">
        <v>256</v>
      </c>
      <c r="M31"/>
      <c r="N31"/>
    </row>
    <row r="32" spans="3:14">
      <c r="C32">
        <v>2</v>
      </c>
      <c r="D32">
        <v>6</v>
      </c>
      <c r="E32">
        <v>3</v>
      </c>
      <c r="F32" t="s">
        <v>255</v>
      </c>
      <c r="M32"/>
      <c r="N32"/>
    </row>
    <row r="33" spans="3:14">
      <c r="C33">
        <v>2</v>
      </c>
      <c r="D33">
        <v>6</v>
      </c>
      <c r="E33">
        <v>8</v>
      </c>
      <c r="F33" t="s">
        <v>256</v>
      </c>
      <c r="M33"/>
      <c r="N33"/>
    </row>
    <row r="34" spans="3:14">
      <c r="C34">
        <v>2</v>
      </c>
      <c r="D34">
        <v>7</v>
      </c>
      <c r="E34">
        <v>2</v>
      </c>
      <c r="F34" t="s">
        <v>255</v>
      </c>
      <c r="M34"/>
      <c r="N34"/>
    </row>
    <row r="35" spans="3:14">
      <c r="C35">
        <v>2</v>
      </c>
      <c r="D35">
        <v>7</v>
      </c>
      <c r="E35">
        <v>9</v>
      </c>
      <c r="F35" t="s">
        <v>256</v>
      </c>
      <c r="M35"/>
      <c r="N35"/>
    </row>
    <row r="36" spans="3:14">
      <c r="C36">
        <v>2</v>
      </c>
      <c r="D36">
        <v>8</v>
      </c>
      <c r="E36">
        <v>10</v>
      </c>
      <c r="F36" t="s">
        <v>255</v>
      </c>
      <c r="M36"/>
      <c r="N36"/>
    </row>
    <row r="37" spans="3:14">
      <c r="C37">
        <v>2</v>
      </c>
      <c r="D37">
        <v>8</v>
      </c>
      <c r="E37">
        <v>6</v>
      </c>
      <c r="F37" t="s">
        <v>256</v>
      </c>
      <c r="M37"/>
      <c r="N37"/>
    </row>
    <row r="38" spans="3:14">
      <c r="C38">
        <v>2</v>
      </c>
      <c r="D38">
        <v>9</v>
      </c>
      <c r="E38">
        <v>5</v>
      </c>
      <c r="F38" t="s">
        <v>255</v>
      </c>
      <c r="M38"/>
      <c r="N38"/>
    </row>
    <row r="39" spans="3:14">
      <c r="C39">
        <v>2</v>
      </c>
      <c r="D39">
        <v>9</v>
      </c>
      <c r="E39">
        <v>7</v>
      </c>
      <c r="F39" t="s">
        <v>256</v>
      </c>
      <c r="M39"/>
      <c r="N39"/>
    </row>
    <row r="40" spans="3:14">
      <c r="C40">
        <v>2</v>
      </c>
      <c r="D40">
        <v>10</v>
      </c>
      <c r="E40">
        <v>8</v>
      </c>
      <c r="F40" t="s">
        <v>255</v>
      </c>
      <c r="M40"/>
      <c r="N40"/>
    </row>
    <row r="41" spans="3:14">
      <c r="C41">
        <v>2</v>
      </c>
      <c r="D41">
        <v>10</v>
      </c>
      <c r="E41">
        <v>5</v>
      </c>
      <c r="F41" t="s">
        <v>256</v>
      </c>
      <c r="M41"/>
      <c r="N41"/>
    </row>
    <row r="42" spans="3:14">
      <c r="C42">
        <v>3</v>
      </c>
      <c r="D42">
        <v>1</v>
      </c>
      <c r="E42">
        <v>5</v>
      </c>
      <c r="F42" t="s">
        <v>255</v>
      </c>
      <c r="M42"/>
      <c r="N42"/>
    </row>
    <row r="43" spans="3:14">
      <c r="C43">
        <v>3</v>
      </c>
      <c r="D43">
        <v>1</v>
      </c>
      <c r="E43">
        <v>9</v>
      </c>
      <c r="F43" t="s">
        <v>256</v>
      </c>
      <c r="M43"/>
      <c r="N43"/>
    </row>
    <row r="44" spans="3:14">
      <c r="C44">
        <v>3</v>
      </c>
      <c r="D44">
        <v>2</v>
      </c>
      <c r="E44">
        <v>8</v>
      </c>
      <c r="F44" t="s">
        <v>255</v>
      </c>
      <c r="M44"/>
      <c r="N44"/>
    </row>
    <row r="45" spans="3:14">
      <c r="C45">
        <v>3</v>
      </c>
      <c r="D45">
        <v>2</v>
      </c>
      <c r="E45">
        <v>10</v>
      </c>
      <c r="F45" t="s">
        <v>256</v>
      </c>
      <c r="M45"/>
      <c r="N45"/>
    </row>
    <row r="46" spans="3:14">
      <c r="C46">
        <v>3</v>
      </c>
      <c r="D46">
        <v>3</v>
      </c>
      <c r="E46">
        <v>9</v>
      </c>
      <c r="F46" t="s">
        <v>255</v>
      </c>
      <c r="M46"/>
      <c r="N46"/>
    </row>
    <row r="47" spans="3:14">
      <c r="C47">
        <v>3</v>
      </c>
      <c r="D47">
        <v>3</v>
      </c>
      <c r="E47">
        <v>7</v>
      </c>
      <c r="F47" t="s">
        <v>256</v>
      </c>
      <c r="M47"/>
      <c r="N47"/>
    </row>
    <row r="48" spans="3:14">
      <c r="C48">
        <v>3</v>
      </c>
      <c r="D48">
        <v>4</v>
      </c>
      <c r="E48">
        <v>7</v>
      </c>
      <c r="F48" t="s">
        <v>255</v>
      </c>
      <c r="M48"/>
      <c r="N48"/>
    </row>
    <row r="49" spans="3:14">
      <c r="C49">
        <v>3</v>
      </c>
      <c r="D49">
        <v>4</v>
      </c>
      <c r="E49">
        <v>6</v>
      </c>
      <c r="F49" t="s">
        <v>256</v>
      </c>
      <c r="M49"/>
      <c r="N49"/>
    </row>
    <row r="50" spans="3:14">
      <c r="C50">
        <v>3</v>
      </c>
      <c r="D50">
        <v>5</v>
      </c>
      <c r="E50">
        <v>1</v>
      </c>
      <c r="F50" t="s">
        <v>255</v>
      </c>
      <c r="M50"/>
      <c r="N50"/>
    </row>
    <row r="51" spans="3:14">
      <c r="C51">
        <v>3</v>
      </c>
      <c r="D51">
        <v>5</v>
      </c>
      <c r="E51">
        <v>8</v>
      </c>
      <c r="F51" t="s">
        <v>256</v>
      </c>
      <c r="M51"/>
      <c r="N51"/>
    </row>
    <row r="52" spans="3:14">
      <c r="C52">
        <v>3</v>
      </c>
      <c r="D52">
        <v>6</v>
      </c>
      <c r="E52">
        <v>10</v>
      </c>
      <c r="F52" t="s">
        <v>255</v>
      </c>
      <c r="M52"/>
      <c r="N52"/>
    </row>
    <row r="53" spans="3:14">
      <c r="C53">
        <v>3</v>
      </c>
      <c r="D53">
        <v>6</v>
      </c>
      <c r="E53">
        <v>4</v>
      </c>
      <c r="F53" t="s">
        <v>256</v>
      </c>
      <c r="M53"/>
      <c r="N53"/>
    </row>
    <row r="54" spans="3:14">
      <c r="C54">
        <v>3</v>
      </c>
      <c r="D54">
        <v>7</v>
      </c>
      <c r="E54">
        <v>4</v>
      </c>
      <c r="F54" t="s">
        <v>255</v>
      </c>
      <c r="M54"/>
      <c r="N54"/>
    </row>
    <row r="55" spans="3:14">
      <c r="C55">
        <v>3</v>
      </c>
      <c r="D55">
        <v>7</v>
      </c>
      <c r="E55">
        <v>3</v>
      </c>
      <c r="F55" t="s">
        <v>256</v>
      </c>
      <c r="M55"/>
      <c r="N55"/>
    </row>
    <row r="56" spans="3:14">
      <c r="C56">
        <v>3</v>
      </c>
      <c r="D56">
        <v>8</v>
      </c>
      <c r="E56">
        <v>2</v>
      </c>
      <c r="F56" t="s">
        <v>255</v>
      </c>
      <c r="M56"/>
      <c r="N56"/>
    </row>
    <row r="57" spans="3:14">
      <c r="C57">
        <v>3</v>
      </c>
      <c r="D57">
        <v>8</v>
      </c>
      <c r="E57">
        <v>5</v>
      </c>
      <c r="F57" t="s">
        <v>256</v>
      </c>
      <c r="M57"/>
      <c r="N57"/>
    </row>
    <row r="58" spans="3:14">
      <c r="C58">
        <v>3</v>
      </c>
      <c r="D58">
        <v>9</v>
      </c>
      <c r="E58">
        <v>3</v>
      </c>
      <c r="F58" t="s">
        <v>255</v>
      </c>
      <c r="M58"/>
      <c r="N58"/>
    </row>
    <row r="59" spans="3:14">
      <c r="C59">
        <v>3</v>
      </c>
      <c r="D59">
        <v>9</v>
      </c>
      <c r="E59">
        <v>1</v>
      </c>
      <c r="F59" t="s">
        <v>256</v>
      </c>
      <c r="M59"/>
      <c r="N59"/>
    </row>
    <row r="60" spans="3:14">
      <c r="C60">
        <v>3</v>
      </c>
      <c r="D60">
        <v>10</v>
      </c>
      <c r="E60">
        <v>6</v>
      </c>
      <c r="F60" t="s">
        <v>255</v>
      </c>
      <c r="M60"/>
      <c r="N60"/>
    </row>
    <row r="61" spans="3:14">
      <c r="C61">
        <v>3</v>
      </c>
      <c r="D61">
        <v>10</v>
      </c>
      <c r="E61">
        <v>2</v>
      </c>
      <c r="F61" t="s">
        <v>256</v>
      </c>
      <c r="M61"/>
      <c r="N61"/>
    </row>
    <row r="62" spans="3:14">
      <c r="C62">
        <v>4</v>
      </c>
      <c r="D62">
        <v>1</v>
      </c>
      <c r="E62">
        <v>6</v>
      </c>
      <c r="F62" t="s">
        <v>255</v>
      </c>
      <c r="M62"/>
      <c r="N62"/>
    </row>
    <row r="63" spans="3:14">
      <c r="C63">
        <v>4</v>
      </c>
      <c r="D63">
        <v>1</v>
      </c>
      <c r="E63">
        <v>8</v>
      </c>
      <c r="F63" t="s">
        <v>256</v>
      </c>
      <c r="M63"/>
      <c r="N63"/>
    </row>
    <row r="64" spans="3:14">
      <c r="C64">
        <v>4</v>
      </c>
      <c r="D64">
        <v>2</v>
      </c>
      <c r="E64">
        <v>9</v>
      </c>
      <c r="F64" t="s">
        <v>255</v>
      </c>
      <c r="M64"/>
      <c r="N64"/>
    </row>
    <row r="65" spans="3:14">
      <c r="C65">
        <v>4</v>
      </c>
      <c r="D65">
        <v>2</v>
      </c>
      <c r="E65">
        <v>4</v>
      </c>
      <c r="F65" t="s">
        <v>256</v>
      </c>
      <c r="M65"/>
      <c r="N65"/>
    </row>
    <row r="66" spans="3:14">
      <c r="C66">
        <v>4</v>
      </c>
      <c r="D66">
        <v>3</v>
      </c>
      <c r="E66">
        <v>8</v>
      </c>
      <c r="F66" t="s">
        <v>255</v>
      </c>
      <c r="M66"/>
      <c r="N66"/>
    </row>
    <row r="67" spans="3:14">
      <c r="C67">
        <v>4</v>
      </c>
      <c r="D67">
        <v>3</v>
      </c>
      <c r="E67">
        <v>10</v>
      </c>
      <c r="F67" t="s">
        <v>256</v>
      </c>
      <c r="M67"/>
      <c r="N67"/>
    </row>
    <row r="68" spans="3:14">
      <c r="C68">
        <v>4</v>
      </c>
      <c r="D68">
        <v>4</v>
      </c>
      <c r="E68">
        <v>5</v>
      </c>
      <c r="F68" t="s">
        <v>255</v>
      </c>
      <c r="M68"/>
      <c r="N68"/>
    </row>
    <row r="69" spans="3:14">
      <c r="C69">
        <v>4</v>
      </c>
      <c r="D69">
        <v>4</v>
      </c>
      <c r="E69">
        <v>2</v>
      </c>
      <c r="F69" t="s">
        <v>256</v>
      </c>
      <c r="M69"/>
      <c r="N69"/>
    </row>
    <row r="70" spans="3:14">
      <c r="C70">
        <v>4</v>
      </c>
      <c r="D70">
        <v>5</v>
      </c>
      <c r="E70">
        <v>4</v>
      </c>
      <c r="F70" t="s">
        <v>255</v>
      </c>
      <c r="M70"/>
      <c r="N70"/>
    </row>
    <row r="71" spans="3:14">
      <c r="C71">
        <v>4</v>
      </c>
      <c r="D71">
        <v>5</v>
      </c>
      <c r="E71">
        <v>7</v>
      </c>
      <c r="F71" t="s">
        <v>256</v>
      </c>
      <c r="M71"/>
      <c r="N71"/>
    </row>
    <row r="72" spans="3:14">
      <c r="C72">
        <v>4</v>
      </c>
      <c r="D72">
        <v>6</v>
      </c>
      <c r="E72">
        <v>1</v>
      </c>
      <c r="F72" t="s">
        <v>255</v>
      </c>
      <c r="M72"/>
      <c r="N72"/>
    </row>
    <row r="73" spans="3:14">
      <c r="C73">
        <v>4</v>
      </c>
      <c r="D73">
        <v>6</v>
      </c>
      <c r="E73">
        <v>9</v>
      </c>
      <c r="F73" t="s">
        <v>256</v>
      </c>
      <c r="M73"/>
      <c r="N73"/>
    </row>
    <row r="74" spans="3:14">
      <c r="C74">
        <v>4</v>
      </c>
      <c r="D74">
        <v>7</v>
      </c>
      <c r="E74">
        <v>10</v>
      </c>
      <c r="F74" t="s">
        <v>255</v>
      </c>
      <c r="M74"/>
      <c r="N74"/>
    </row>
    <row r="75" spans="3:14">
      <c r="C75">
        <v>4</v>
      </c>
      <c r="D75">
        <v>7</v>
      </c>
      <c r="E75">
        <v>5</v>
      </c>
      <c r="F75" t="s">
        <v>256</v>
      </c>
      <c r="M75"/>
      <c r="N75"/>
    </row>
    <row r="76" spans="3:14">
      <c r="C76">
        <v>4</v>
      </c>
      <c r="D76">
        <v>8</v>
      </c>
      <c r="E76">
        <v>3</v>
      </c>
      <c r="F76" t="s">
        <v>255</v>
      </c>
      <c r="M76"/>
      <c r="N76"/>
    </row>
    <row r="77" spans="3:14">
      <c r="C77">
        <v>4</v>
      </c>
      <c r="D77">
        <v>8</v>
      </c>
      <c r="E77">
        <v>1</v>
      </c>
      <c r="F77" t="s">
        <v>256</v>
      </c>
      <c r="M77"/>
      <c r="N77"/>
    </row>
    <row r="78" spans="3:14">
      <c r="C78">
        <v>4</v>
      </c>
      <c r="D78">
        <v>9</v>
      </c>
      <c r="E78">
        <v>2</v>
      </c>
      <c r="F78" t="s">
        <v>255</v>
      </c>
      <c r="M78"/>
      <c r="N78"/>
    </row>
    <row r="79" spans="3:14">
      <c r="C79">
        <v>4</v>
      </c>
      <c r="D79">
        <v>9</v>
      </c>
      <c r="E79">
        <v>6</v>
      </c>
      <c r="F79" t="s">
        <v>256</v>
      </c>
      <c r="M79"/>
      <c r="N79"/>
    </row>
    <row r="80" spans="3:14">
      <c r="C80">
        <v>4</v>
      </c>
      <c r="D80">
        <v>10</v>
      </c>
      <c r="E80">
        <v>7</v>
      </c>
      <c r="F80" t="s">
        <v>255</v>
      </c>
      <c r="M80"/>
      <c r="N80"/>
    </row>
    <row r="81" spans="3:14">
      <c r="C81">
        <v>4</v>
      </c>
      <c r="D81">
        <v>10</v>
      </c>
      <c r="E81">
        <v>3</v>
      </c>
      <c r="F81" t="s">
        <v>256</v>
      </c>
      <c r="M81"/>
      <c r="N81"/>
    </row>
    <row r="82" spans="3:14">
      <c r="C82">
        <v>5</v>
      </c>
      <c r="D82">
        <v>1</v>
      </c>
      <c r="E82">
        <v>3</v>
      </c>
      <c r="F82" t="s">
        <v>255</v>
      </c>
      <c r="M82"/>
      <c r="N82"/>
    </row>
    <row r="83" spans="3:14">
      <c r="C83">
        <v>5</v>
      </c>
      <c r="D83">
        <v>1</v>
      </c>
      <c r="E83">
        <v>10</v>
      </c>
      <c r="F83" t="s">
        <v>256</v>
      </c>
      <c r="M83"/>
      <c r="N83"/>
    </row>
    <row r="84" spans="3:14">
      <c r="C84">
        <v>5</v>
      </c>
      <c r="D84">
        <v>2</v>
      </c>
      <c r="E84">
        <v>5</v>
      </c>
      <c r="F84" t="s">
        <v>255</v>
      </c>
      <c r="M84"/>
      <c r="N84"/>
    </row>
    <row r="85" spans="3:14">
      <c r="C85">
        <v>5</v>
      </c>
      <c r="D85">
        <v>2</v>
      </c>
      <c r="E85">
        <v>6</v>
      </c>
      <c r="F85" t="s">
        <v>256</v>
      </c>
      <c r="M85"/>
      <c r="N85"/>
    </row>
    <row r="86" spans="3:14">
      <c r="C86">
        <v>5</v>
      </c>
      <c r="D86">
        <v>3</v>
      </c>
      <c r="E86">
        <v>1</v>
      </c>
      <c r="F86" t="s">
        <v>255</v>
      </c>
      <c r="M86"/>
      <c r="N86"/>
    </row>
    <row r="87" spans="3:14">
      <c r="C87">
        <v>5</v>
      </c>
      <c r="D87">
        <v>3</v>
      </c>
      <c r="E87">
        <v>5</v>
      </c>
      <c r="F87" t="s">
        <v>256</v>
      </c>
      <c r="M87"/>
      <c r="N87"/>
    </row>
    <row r="88" spans="3:14">
      <c r="C88">
        <v>5</v>
      </c>
      <c r="D88">
        <v>4</v>
      </c>
      <c r="E88">
        <v>8</v>
      </c>
      <c r="F88" t="s">
        <v>255</v>
      </c>
      <c r="M88"/>
      <c r="N88"/>
    </row>
    <row r="89" spans="3:14">
      <c r="C89">
        <v>5</v>
      </c>
      <c r="D89">
        <v>4</v>
      </c>
      <c r="E89">
        <v>9</v>
      </c>
      <c r="F89" t="s">
        <v>256</v>
      </c>
      <c r="M89"/>
      <c r="N89"/>
    </row>
    <row r="90" spans="3:14">
      <c r="C90">
        <v>5</v>
      </c>
      <c r="D90">
        <v>5</v>
      </c>
      <c r="E90">
        <v>2</v>
      </c>
      <c r="F90" t="s">
        <v>255</v>
      </c>
      <c r="M90"/>
      <c r="N90"/>
    </row>
    <row r="91" spans="3:14">
      <c r="C91">
        <v>5</v>
      </c>
      <c r="D91">
        <v>5</v>
      </c>
      <c r="E91">
        <v>3</v>
      </c>
      <c r="F91" t="s">
        <v>256</v>
      </c>
      <c r="M91"/>
      <c r="N91"/>
    </row>
    <row r="92" spans="3:14">
      <c r="C92">
        <v>5</v>
      </c>
      <c r="D92">
        <v>6</v>
      </c>
      <c r="E92">
        <v>7</v>
      </c>
      <c r="F92" t="s">
        <v>255</v>
      </c>
      <c r="M92"/>
      <c r="N92"/>
    </row>
    <row r="93" spans="3:14">
      <c r="C93">
        <v>5</v>
      </c>
      <c r="D93">
        <v>6</v>
      </c>
      <c r="E93">
        <v>2</v>
      </c>
      <c r="F93" t="s">
        <v>256</v>
      </c>
      <c r="M93"/>
      <c r="N93"/>
    </row>
    <row r="94" spans="3:14">
      <c r="C94">
        <v>5</v>
      </c>
      <c r="D94">
        <v>7</v>
      </c>
      <c r="E94">
        <v>6</v>
      </c>
      <c r="F94" t="s">
        <v>255</v>
      </c>
      <c r="M94"/>
      <c r="N94"/>
    </row>
    <row r="95" spans="3:14">
      <c r="C95">
        <v>5</v>
      </c>
      <c r="D95">
        <v>7</v>
      </c>
      <c r="E95">
        <v>8</v>
      </c>
      <c r="F95" t="s">
        <v>256</v>
      </c>
      <c r="M95"/>
      <c r="N95"/>
    </row>
    <row r="96" spans="3:14">
      <c r="C96">
        <v>5</v>
      </c>
      <c r="D96">
        <v>8</v>
      </c>
      <c r="E96">
        <v>4</v>
      </c>
      <c r="F96" t="s">
        <v>255</v>
      </c>
      <c r="M96"/>
      <c r="N96"/>
    </row>
    <row r="97" spans="3:14">
      <c r="C97">
        <v>5</v>
      </c>
      <c r="D97">
        <v>8</v>
      </c>
      <c r="E97">
        <v>7</v>
      </c>
      <c r="F97" t="s">
        <v>256</v>
      </c>
      <c r="M97"/>
      <c r="N97"/>
    </row>
    <row r="98" spans="3:14">
      <c r="C98">
        <v>5</v>
      </c>
      <c r="D98">
        <v>9</v>
      </c>
      <c r="E98">
        <v>10</v>
      </c>
      <c r="F98" t="s">
        <v>255</v>
      </c>
      <c r="M98"/>
      <c r="N98"/>
    </row>
    <row r="99" spans="3:14">
      <c r="C99">
        <v>5</v>
      </c>
      <c r="D99">
        <v>9</v>
      </c>
      <c r="E99">
        <v>4</v>
      </c>
      <c r="F99" t="s">
        <v>256</v>
      </c>
      <c r="M99"/>
      <c r="N99"/>
    </row>
    <row r="100" spans="3:14">
      <c r="C100">
        <v>5</v>
      </c>
      <c r="D100">
        <v>10</v>
      </c>
      <c r="E100">
        <v>9</v>
      </c>
      <c r="F100" t="s">
        <v>255</v>
      </c>
      <c r="M100"/>
      <c r="N100"/>
    </row>
    <row r="101" spans="3:14">
      <c r="C101">
        <v>5</v>
      </c>
      <c r="D101">
        <v>10</v>
      </c>
      <c r="E101">
        <v>1</v>
      </c>
      <c r="F101" t="s">
        <v>256</v>
      </c>
      <c r="M101"/>
      <c r="N101"/>
    </row>
    <row r="102" spans="3:14">
      <c r="C102">
        <v>6</v>
      </c>
      <c r="D102">
        <v>1</v>
      </c>
      <c r="E102">
        <v>5</v>
      </c>
      <c r="F102" t="s">
        <v>255</v>
      </c>
      <c r="M102"/>
      <c r="N102"/>
    </row>
    <row r="103" spans="3:14">
      <c r="C103">
        <v>6</v>
      </c>
      <c r="D103">
        <v>2</v>
      </c>
      <c r="E103">
        <v>8</v>
      </c>
      <c r="F103" t="s">
        <v>255</v>
      </c>
      <c r="M103"/>
      <c r="N103"/>
    </row>
    <row r="104" spans="3:14">
      <c r="C104">
        <v>6</v>
      </c>
      <c r="D104">
        <v>3</v>
      </c>
      <c r="E104">
        <v>9</v>
      </c>
      <c r="F104" t="s">
        <v>255</v>
      </c>
      <c r="M104"/>
      <c r="N104"/>
    </row>
    <row r="105" spans="3:14">
      <c r="C105">
        <v>6</v>
      </c>
      <c r="D105">
        <v>4</v>
      </c>
      <c r="E105">
        <v>7</v>
      </c>
      <c r="F105" t="s">
        <v>255</v>
      </c>
      <c r="M105"/>
      <c r="N105"/>
    </row>
    <row r="106" spans="3:14">
      <c r="C106">
        <v>6</v>
      </c>
      <c r="D106">
        <v>5</v>
      </c>
      <c r="E106">
        <v>1</v>
      </c>
      <c r="F106" t="s">
        <v>255</v>
      </c>
      <c r="M106"/>
      <c r="N106"/>
    </row>
    <row r="107" spans="3:14">
      <c r="C107">
        <v>6</v>
      </c>
      <c r="D107">
        <v>6</v>
      </c>
      <c r="E107">
        <v>10</v>
      </c>
      <c r="F107" t="s">
        <v>255</v>
      </c>
      <c r="M107"/>
      <c r="N107"/>
    </row>
    <row r="108" spans="3:14">
      <c r="C108">
        <v>6</v>
      </c>
      <c r="D108">
        <v>7</v>
      </c>
      <c r="E108">
        <v>4</v>
      </c>
      <c r="F108" t="s">
        <v>255</v>
      </c>
      <c r="M108"/>
      <c r="N108"/>
    </row>
    <row r="109" spans="3:14">
      <c r="C109">
        <v>6</v>
      </c>
      <c r="D109">
        <v>8</v>
      </c>
      <c r="E109">
        <v>2</v>
      </c>
      <c r="F109" t="s">
        <v>255</v>
      </c>
      <c r="M109"/>
      <c r="N109"/>
    </row>
    <row r="110" spans="3:14">
      <c r="C110">
        <v>6</v>
      </c>
      <c r="D110">
        <v>9</v>
      </c>
      <c r="E110">
        <v>3</v>
      </c>
      <c r="F110" t="s">
        <v>255</v>
      </c>
      <c r="M110"/>
      <c r="N110"/>
    </row>
    <row r="111" spans="3:14">
      <c r="C111">
        <v>6</v>
      </c>
      <c r="D111">
        <v>10</v>
      </c>
      <c r="E111">
        <v>6</v>
      </c>
      <c r="F111" t="s">
        <v>255</v>
      </c>
      <c r="M111"/>
      <c r="N111"/>
    </row>
    <row r="112" spans="3:14">
      <c r="C112">
        <v>7</v>
      </c>
      <c r="D112">
        <v>1</v>
      </c>
      <c r="E112">
        <v>7</v>
      </c>
      <c r="F112" t="s">
        <v>255</v>
      </c>
      <c r="M112"/>
      <c r="N112"/>
    </row>
    <row r="113" spans="3:14">
      <c r="C113">
        <v>7</v>
      </c>
      <c r="D113">
        <v>2</v>
      </c>
      <c r="E113">
        <v>3</v>
      </c>
      <c r="F113" t="s">
        <v>255</v>
      </c>
      <c r="M113"/>
      <c r="N113"/>
    </row>
    <row r="114" spans="3:14">
      <c r="C114">
        <v>7</v>
      </c>
      <c r="D114">
        <v>3</v>
      </c>
      <c r="E114">
        <v>2</v>
      </c>
      <c r="F114" t="s">
        <v>255</v>
      </c>
      <c r="M114"/>
      <c r="N114"/>
    </row>
    <row r="115" spans="3:14">
      <c r="C115">
        <v>7</v>
      </c>
      <c r="D115">
        <v>4</v>
      </c>
      <c r="E115">
        <v>10</v>
      </c>
      <c r="F115" t="s">
        <v>255</v>
      </c>
      <c r="M115"/>
      <c r="N115"/>
    </row>
    <row r="116" spans="3:14">
      <c r="C116">
        <v>7</v>
      </c>
      <c r="D116">
        <v>5</v>
      </c>
      <c r="E116">
        <v>6</v>
      </c>
      <c r="F116" t="s">
        <v>255</v>
      </c>
      <c r="M116"/>
      <c r="N116"/>
    </row>
    <row r="117" spans="3:14">
      <c r="C117">
        <v>7</v>
      </c>
      <c r="D117">
        <v>6</v>
      </c>
      <c r="E117">
        <v>5</v>
      </c>
      <c r="F117" t="s">
        <v>255</v>
      </c>
      <c r="M117"/>
      <c r="N117"/>
    </row>
    <row r="118" spans="3:14">
      <c r="C118">
        <v>7</v>
      </c>
      <c r="D118">
        <v>7</v>
      </c>
      <c r="E118">
        <v>1</v>
      </c>
      <c r="F118" t="s">
        <v>255</v>
      </c>
      <c r="M118"/>
      <c r="N118"/>
    </row>
    <row r="119" spans="3:14">
      <c r="C119">
        <v>7</v>
      </c>
      <c r="D119">
        <v>8</v>
      </c>
      <c r="E119">
        <v>9</v>
      </c>
      <c r="F119" t="s">
        <v>255</v>
      </c>
      <c r="M119"/>
      <c r="N119"/>
    </row>
    <row r="120" spans="3:14">
      <c r="C120">
        <v>7</v>
      </c>
      <c r="D120">
        <v>9</v>
      </c>
      <c r="E120">
        <v>8</v>
      </c>
      <c r="F120" t="s">
        <v>255</v>
      </c>
      <c r="M120"/>
      <c r="N120"/>
    </row>
    <row r="121" spans="3:14">
      <c r="C121">
        <v>7</v>
      </c>
      <c r="D121">
        <v>10</v>
      </c>
      <c r="E121">
        <v>4</v>
      </c>
      <c r="F121" t="s">
        <v>255</v>
      </c>
      <c r="M121"/>
      <c r="N121"/>
    </row>
    <row r="122" spans="3:14">
      <c r="C122">
        <v>8</v>
      </c>
      <c r="D122">
        <v>1</v>
      </c>
      <c r="E122">
        <v>8</v>
      </c>
      <c r="F122" t="s">
        <v>255</v>
      </c>
      <c r="M122"/>
      <c r="N122"/>
    </row>
    <row r="123" spans="3:14">
      <c r="C123">
        <v>8</v>
      </c>
      <c r="D123">
        <v>2</v>
      </c>
      <c r="E123">
        <v>4</v>
      </c>
      <c r="F123" t="s">
        <v>255</v>
      </c>
      <c r="M123"/>
      <c r="N123"/>
    </row>
    <row r="124" spans="3:14">
      <c r="C124">
        <v>8</v>
      </c>
      <c r="D124">
        <v>3</v>
      </c>
      <c r="E124">
        <v>10</v>
      </c>
      <c r="F124" t="s">
        <v>255</v>
      </c>
      <c r="M124"/>
      <c r="N124"/>
    </row>
    <row r="125" spans="3:14">
      <c r="C125">
        <v>8</v>
      </c>
      <c r="D125">
        <v>4</v>
      </c>
      <c r="E125">
        <v>2</v>
      </c>
      <c r="F125" t="s">
        <v>255</v>
      </c>
      <c r="M125"/>
      <c r="N125"/>
    </row>
    <row r="126" spans="3:14">
      <c r="C126">
        <v>8</v>
      </c>
      <c r="D126">
        <v>5</v>
      </c>
      <c r="E126">
        <v>7</v>
      </c>
      <c r="F126" t="s">
        <v>255</v>
      </c>
      <c r="M126"/>
      <c r="N126"/>
    </row>
    <row r="127" spans="3:14">
      <c r="C127">
        <v>8</v>
      </c>
      <c r="D127">
        <v>6</v>
      </c>
      <c r="E127">
        <v>9</v>
      </c>
      <c r="F127" t="s">
        <v>255</v>
      </c>
      <c r="M127"/>
      <c r="N127"/>
    </row>
    <row r="128" spans="3:14">
      <c r="C128">
        <v>8</v>
      </c>
      <c r="D128">
        <v>7</v>
      </c>
      <c r="E128">
        <v>5</v>
      </c>
      <c r="F128" t="s">
        <v>255</v>
      </c>
      <c r="M128"/>
      <c r="N128"/>
    </row>
    <row r="129" spans="3:14">
      <c r="C129">
        <v>8</v>
      </c>
      <c r="D129">
        <v>8</v>
      </c>
      <c r="E129">
        <v>1</v>
      </c>
      <c r="F129" t="s">
        <v>255</v>
      </c>
      <c r="M129"/>
      <c r="N129"/>
    </row>
    <row r="130" spans="3:14">
      <c r="C130">
        <v>8</v>
      </c>
      <c r="D130">
        <v>9</v>
      </c>
      <c r="E130">
        <v>6</v>
      </c>
      <c r="F130" t="s">
        <v>255</v>
      </c>
      <c r="M130"/>
      <c r="N130"/>
    </row>
    <row r="131" spans="3:14">
      <c r="C131">
        <v>8</v>
      </c>
      <c r="D131">
        <v>10</v>
      </c>
      <c r="E131">
        <v>3</v>
      </c>
      <c r="F131" t="s">
        <v>255</v>
      </c>
      <c r="M131"/>
      <c r="N131"/>
    </row>
    <row r="132" spans="3:14">
      <c r="C132">
        <v>9</v>
      </c>
      <c r="D132">
        <v>1</v>
      </c>
      <c r="E132">
        <v>9</v>
      </c>
      <c r="F132" t="s">
        <v>255</v>
      </c>
      <c r="M132"/>
      <c r="N132"/>
    </row>
    <row r="133" spans="3:14">
      <c r="C133">
        <v>9</v>
      </c>
      <c r="D133">
        <v>1</v>
      </c>
      <c r="E133">
        <v>2</v>
      </c>
      <c r="F133" t="s">
        <v>256</v>
      </c>
      <c r="M133"/>
      <c r="N133"/>
    </row>
    <row r="134" spans="3:14">
      <c r="C134">
        <v>9</v>
      </c>
      <c r="D134">
        <v>2</v>
      </c>
      <c r="E134">
        <v>10</v>
      </c>
      <c r="F134" t="s">
        <v>255</v>
      </c>
      <c r="M134"/>
      <c r="N134"/>
    </row>
    <row r="135" spans="3:14">
      <c r="C135">
        <v>9</v>
      </c>
      <c r="D135">
        <v>2</v>
      </c>
      <c r="E135">
        <v>1</v>
      </c>
      <c r="F135" t="s">
        <v>256</v>
      </c>
      <c r="M135"/>
      <c r="N135"/>
    </row>
    <row r="136" spans="3:14">
      <c r="C136">
        <v>9</v>
      </c>
      <c r="D136">
        <v>3</v>
      </c>
      <c r="E136">
        <v>7</v>
      </c>
      <c r="F136" t="s">
        <v>255</v>
      </c>
      <c r="M136"/>
      <c r="N136"/>
    </row>
    <row r="137" spans="3:14">
      <c r="C137">
        <v>9</v>
      </c>
      <c r="D137">
        <v>3</v>
      </c>
      <c r="E137">
        <v>4</v>
      </c>
      <c r="F137" t="s">
        <v>256</v>
      </c>
      <c r="M137"/>
      <c r="N137"/>
    </row>
    <row r="138" spans="3:14">
      <c r="C138">
        <v>9</v>
      </c>
      <c r="D138">
        <v>4</v>
      </c>
      <c r="E138">
        <v>6</v>
      </c>
      <c r="F138" t="s">
        <v>255</v>
      </c>
      <c r="M138"/>
      <c r="N138"/>
    </row>
    <row r="139" spans="3:14">
      <c r="C139">
        <v>9</v>
      </c>
      <c r="D139">
        <v>4</v>
      </c>
      <c r="E139">
        <v>3</v>
      </c>
      <c r="F139" t="s">
        <v>256</v>
      </c>
      <c r="M139"/>
      <c r="N139"/>
    </row>
    <row r="140" spans="3:14">
      <c r="C140">
        <v>9</v>
      </c>
      <c r="D140">
        <v>5</v>
      </c>
      <c r="E140">
        <v>8</v>
      </c>
      <c r="F140" t="s">
        <v>255</v>
      </c>
      <c r="M140"/>
      <c r="N140"/>
    </row>
    <row r="141" spans="3:14">
      <c r="C141">
        <v>9</v>
      </c>
      <c r="D141">
        <v>5</v>
      </c>
      <c r="E141">
        <v>10</v>
      </c>
      <c r="F141" t="s">
        <v>256</v>
      </c>
      <c r="M141"/>
      <c r="N141"/>
    </row>
    <row r="142" spans="3:14">
      <c r="C142">
        <v>9</v>
      </c>
      <c r="D142">
        <v>6</v>
      </c>
      <c r="E142">
        <v>4</v>
      </c>
      <c r="F142" t="s">
        <v>255</v>
      </c>
      <c r="M142"/>
      <c r="N142"/>
    </row>
    <row r="143" spans="3:14">
      <c r="C143">
        <v>9</v>
      </c>
      <c r="D143">
        <v>6</v>
      </c>
      <c r="E143">
        <v>8</v>
      </c>
      <c r="F143" t="s">
        <v>256</v>
      </c>
      <c r="M143"/>
      <c r="N143"/>
    </row>
    <row r="144" spans="3:14">
      <c r="C144">
        <v>9</v>
      </c>
      <c r="D144">
        <v>7</v>
      </c>
      <c r="E144">
        <v>3</v>
      </c>
      <c r="F144" t="s">
        <v>255</v>
      </c>
      <c r="M144"/>
      <c r="N144"/>
    </row>
    <row r="145" spans="3:14">
      <c r="C145">
        <v>9</v>
      </c>
      <c r="D145">
        <v>7</v>
      </c>
      <c r="E145">
        <v>9</v>
      </c>
      <c r="F145" t="s">
        <v>256</v>
      </c>
      <c r="M145"/>
      <c r="N145"/>
    </row>
    <row r="146" spans="3:14">
      <c r="C146">
        <v>9</v>
      </c>
      <c r="D146">
        <v>8</v>
      </c>
      <c r="E146">
        <v>5</v>
      </c>
      <c r="F146" t="s">
        <v>255</v>
      </c>
      <c r="M146"/>
      <c r="N146"/>
    </row>
    <row r="147" spans="3:14">
      <c r="C147">
        <v>9</v>
      </c>
      <c r="D147">
        <v>8</v>
      </c>
      <c r="E147">
        <v>6</v>
      </c>
      <c r="F147" t="s">
        <v>256</v>
      </c>
      <c r="M147"/>
      <c r="N147"/>
    </row>
    <row r="148" spans="3:14">
      <c r="C148">
        <v>9</v>
      </c>
      <c r="D148">
        <v>9</v>
      </c>
      <c r="E148">
        <v>1</v>
      </c>
      <c r="F148" t="s">
        <v>255</v>
      </c>
      <c r="M148"/>
      <c r="N148"/>
    </row>
    <row r="149" spans="3:14">
      <c r="C149">
        <v>9</v>
      </c>
      <c r="D149">
        <v>9</v>
      </c>
      <c r="E149">
        <v>7</v>
      </c>
      <c r="F149" t="s">
        <v>256</v>
      </c>
      <c r="M149"/>
      <c r="N149"/>
    </row>
    <row r="150" spans="3:14">
      <c r="C150">
        <v>9</v>
      </c>
      <c r="D150">
        <v>10</v>
      </c>
      <c r="E150">
        <v>2</v>
      </c>
      <c r="F150" t="s">
        <v>255</v>
      </c>
      <c r="M150"/>
      <c r="N150"/>
    </row>
    <row r="151" spans="3:14">
      <c r="C151">
        <v>9</v>
      </c>
      <c r="D151">
        <v>10</v>
      </c>
      <c r="E151">
        <v>5</v>
      </c>
      <c r="F151" t="s">
        <v>256</v>
      </c>
      <c r="M151"/>
      <c r="N151"/>
    </row>
    <row r="152" spans="3:14">
      <c r="C152">
        <v>10</v>
      </c>
      <c r="D152">
        <v>1</v>
      </c>
      <c r="E152">
        <v>4</v>
      </c>
      <c r="F152" t="s">
        <v>255</v>
      </c>
      <c r="M152"/>
      <c r="N152"/>
    </row>
    <row r="153" spans="3:14">
      <c r="C153">
        <v>10</v>
      </c>
      <c r="D153">
        <v>2</v>
      </c>
      <c r="E153">
        <v>7</v>
      </c>
      <c r="F153" t="s">
        <v>255</v>
      </c>
      <c r="M153"/>
      <c r="N153"/>
    </row>
    <row r="154" spans="3:14">
      <c r="C154">
        <v>10</v>
      </c>
      <c r="D154">
        <v>3</v>
      </c>
      <c r="E154">
        <v>6</v>
      </c>
      <c r="F154" t="s">
        <v>255</v>
      </c>
      <c r="M154"/>
      <c r="N154"/>
    </row>
    <row r="155" spans="3:14">
      <c r="C155">
        <v>10</v>
      </c>
      <c r="D155">
        <v>4</v>
      </c>
      <c r="E155">
        <v>1</v>
      </c>
      <c r="F155" t="s">
        <v>255</v>
      </c>
      <c r="M155"/>
      <c r="N155"/>
    </row>
    <row r="156" spans="3:14">
      <c r="C156">
        <v>10</v>
      </c>
      <c r="D156">
        <v>5</v>
      </c>
      <c r="E156">
        <v>9</v>
      </c>
      <c r="F156" t="s">
        <v>255</v>
      </c>
      <c r="M156"/>
      <c r="N156"/>
    </row>
    <row r="157" spans="3:14">
      <c r="C157">
        <v>10</v>
      </c>
      <c r="D157">
        <v>6</v>
      </c>
      <c r="E157">
        <v>3</v>
      </c>
      <c r="F157" t="s">
        <v>255</v>
      </c>
      <c r="M157"/>
      <c r="N157"/>
    </row>
    <row r="158" spans="3:14">
      <c r="C158">
        <v>10</v>
      </c>
      <c r="D158">
        <v>7</v>
      </c>
      <c r="E158">
        <v>2</v>
      </c>
      <c r="F158" t="s">
        <v>255</v>
      </c>
      <c r="M158"/>
      <c r="N158"/>
    </row>
    <row r="159" spans="3:14">
      <c r="C159">
        <v>10</v>
      </c>
      <c r="D159">
        <v>8</v>
      </c>
      <c r="E159">
        <v>10</v>
      </c>
      <c r="F159" t="s">
        <v>255</v>
      </c>
      <c r="M159"/>
      <c r="N159"/>
    </row>
    <row r="160" spans="3:14">
      <c r="C160">
        <v>10</v>
      </c>
      <c r="D160">
        <v>9</v>
      </c>
      <c r="E160">
        <v>5</v>
      </c>
      <c r="F160" t="s">
        <v>255</v>
      </c>
      <c r="M160"/>
      <c r="N160"/>
    </row>
    <row r="161" spans="3:14">
      <c r="C161">
        <v>10</v>
      </c>
      <c r="D161">
        <v>10</v>
      </c>
      <c r="E161">
        <v>8</v>
      </c>
      <c r="F161" t="s">
        <v>255</v>
      </c>
      <c r="M161"/>
      <c r="N161"/>
    </row>
    <row r="162" spans="3:14">
      <c r="C162">
        <v>11</v>
      </c>
      <c r="D162">
        <v>1</v>
      </c>
      <c r="E162">
        <v>3</v>
      </c>
      <c r="F162" t="s">
        <v>255</v>
      </c>
      <c r="M162"/>
      <c r="N162"/>
    </row>
    <row r="163" spans="3:14">
      <c r="C163">
        <v>11</v>
      </c>
      <c r="D163">
        <v>2</v>
      </c>
      <c r="E163">
        <v>5</v>
      </c>
      <c r="F163" t="s">
        <v>255</v>
      </c>
      <c r="M163"/>
      <c r="N163"/>
    </row>
    <row r="164" spans="3:14">
      <c r="C164">
        <v>11</v>
      </c>
      <c r="D164">
        <v>3</v>
      </c>
      <c r="E164">
        <v>1</v>
      </c>
      <c r="F164" t="s">
        <v>255</v>
      </c>
      <c r="M164"/>
      <c r="N164"/>
    </row>
    <row r="165" spans="3:14">
      <c r="C165">
        <v>11</v>
      </c>
      <c r="D165">
        <v>4</v>
      </c>
      <c r="E165">
        <v>8</v>
      </c>
      <c r="F165" t="s">
        <v>255</v>
      </c>
      <c r="M165"/>
      <c r="N165"/>
    </row>
    <row r="166" spans="3:14">
      <c r="C166">
        <v>11</v>
      </c>
      <c r="D166">
        <v>5</v>
      </c>
      <c r="E166">
        <v>2</v>
      </c>
      <c r="F166" t="s">
        <v>255</v>
      </c>
      <c r="M166"/>
      <c r="N166"/>
    </row>
    <row r="167" spans="3:14">
      <c r="C167">
        <v>11</v>
      </c>
      <c r="D167">
        <v>6</v>
      </c>
      <c r="E167">
        <v>7</v>
      </c>
      <c r="F167" t="s">
        <v>255</v>
      </c>
      <c r="M167"/>
      <c r="N167"/>
    </row>
    <row r="168" spans="3:14">
      <c r="C168">
        <v>11</v>
      </c>
      <c r="D168">
        <v>7</v>
      </c>
      <c r="E168">
        <v>6</v>
      </c>
      <c r="F168" t="s">
        <v>255</v>
      </c>
      <c r="M168"/>
      <c r="N168"/>
    </row>
    <row r="169" spans="3:14">
      <c r="C169">
        <v>11</v>
      </c>
      <c r="D169">
        <v>8</v>
      </c>
      <c r="E169">
        <v>4</v>
      </c>
      <c r="F169" t="s">
        <v>255</v>
      </c>
      <c r="M169"/>
      <c r="N169"/>
    </row>
    <row r="170" spans="3:14">
      <c r="C170">
        <v>11</v>
      </c>
      <c r="D170">
        <v>9</v>
      </c>
      <c r="E170">
        <v>10</v>
      </c>
      <c r="F170" t="s">
        <v>255</v>
      </c>
      <c r="M170"/>
      <c r="N170"/>
    </row>
    <row r="171" spans="3:14">
      <c r="C171">
        <v>11</v>
      </c>
      <c r="D171">
        <v>10</v>
      </c>
      <c r="E171">
        <v>9</v>
      </c>
      <c r="F171" t="s">
        <v>255</v>
      </c>
      <c r="M171"/>
      <c r="N171"/>
    </row>
    <row r="172" spans="3:14">
      <c r="C172">
        <v>12</v>
      </c>
      <c r="D172">
        <v>1</v>
      </c>
      <c r="E172">
        <v>9</v>
      </c>
      <c r="F172" t="s">
        <v>255</v>
      </c>
      <c r="M172"/>
      <c r="N172"/>
    </row>
    <row r="173" spans="3:14">
      <c r="C173">
        <v>12</v>
      </c>
      <c r="D173">
        <v>1</v>
      </c>
      <c r="E173">
        <v>6</v>
      </c>
      <c r="F173" t="s">
        <v>256</v>
      </c>
      <c r="M173"/>
      <c r="N173"/>
    </row>
    <row r="174" spans="3:14">
      <c r="C174">
        <v>12</v>
      </c>
      <c r="D174">
        <v>2</v>
      </c>
      <c r="E174">
        <v>10</v>
      </c>
      <c r="F174" t="s">
        <v>255</v>
      </c>
      <c r="M174"/>
      <c r="N174"/>
    </row>
    <row r="175" spans="3:14">
      <c r="C175">
        <v>12</v>
      </c>
      <c r="D175">
        <v>2</v>
      </c>
      <c r="E175">
        <v>9</v>
      </c>
      <c r="F175" t="s">
        <v>256</v>
      </c>
      <c r="M175"/>
      <c r="N175"/>
    </row>
    <row r="176" spans="3:14">
      <c r="C176">
        <v>12</v>
      </c>
      <c r="D176">
        <v>3</v>
      </c>
      <c r="E176">
        <v>7</v>
      </c>
      <c r="F176" t="s">
        <v>255</v>
      </c>
      <c r="M176"/>
      <c r="N176"/>
    </row>
    <row r="177" spans="3:14">
      <c r="C177">
        <v>12</v>
      </c>
      <c r="D177">
        <v>3</v>
      </c>
      <c r="E177">
        <v>8</v>
      </c>
      <c r="F177" t="s">
        <v>256</v>
      </c>
      <c r="M177"/>
      <c r="N177"/>
    </row>
    <row r="178" spans="3:14">
      <c r="C178">
        <v>12</v>
      </c>
      <c r="D178">
        <v>4</v>
      </c>
      <c r="E178">
        <v>6</v>
      </c>
      <c r="F178" t="s">
        <v>255</v>
      </c>
      <c r="M178"/>
      <c r="N178"/>
    </row>
    <row r="179" spans="3:14">
      <c r="C179">
        <v>12</v>
      </c>
      <c r="D179">
        <v>4</v>
      </c>
      <c r="E179">
        <v>5</v>
      </c>
      <c r="F179" t="s">
        <v>256</v>
      </c>
      <c r="M179"/>
      <c r="N179"/>
    </row>
    <row r="180" spans="3:14">
      <c r="C180">
        <v>12</v>
      </c>
      <c r="D180">
        <v>5</v>
      </c>
      <c r="E180">
        <v>8</v>
      </c>
      <c r="F180" t="s">
        <v>255</v>
      </c>
      <c r="M180"/>
      <c r="N180"/>
    </row>
    <row r="181" spans="3:14">
      <c r="C181">
        <v>12</v>
      </c>
      <c r="D181">
        <v>5</v>
      </c>
      <c r="E181">
        <v>4</v>
      </c>
      <c r="F181" t="s">
        <v>256</v>
      </c>
      <c r="M181"/>
      <c r="N181"/>
    </row>
    <row r="182" spans="3:14">
      <c r="C182">
        <v>12</v>
      </c>
      <c r="D182">
        <v>6</v>
      </c>
      <c r="E182">
        <v>4</v>
      </c>
      <c r="F182" t="s">
        <v>255</v>
      </c>
      <c r="M182"/>
      <c r="N182"/>
    </row>
    <row r="183" spans="3:14">
      <c r="C183">
        <v>12</v>
      </c>
      <c r="D183">
        <v>6</v>
      </c>
      <c r="E183">
        <v>1</v>
      </c>
      <c r="F183" t="s">
        <v>256</v>
      </c>
      <c r="M183"/>
      <c r="N183"/>
    </row>
    <row r="184" spans="3:14">
      <c r="C184">
        <v>12</v>
      </c>
      <c r="D184">
        <v>7</v>
      </c>
      <c r="E184">
        <v>3</v>
      </c>
      <c r="F184" t="s">
        <v>255</v>
      </c>
      <c r="M184"/>
      <c r="N184"/>
    </row>
    <row r="185" spans="3:14">
      <c r="C185">
        <v>12</v>
      </c>
      <c r="D185">
        <v>7</v>
      </c>
      <c r="E185">
        <v>10</v>
      </c>
      <c r="F185" t="s">
        <v>256</v>
      </c>
      <c r="M185"/>
      <c r="N185"/>
    </row>
    <row r="186" spans="3:14">
      <c r="C186">
        <v>12</v>
      </c>
      <c r="D186">
        <v>8</v>
      </c>
      <c r="E186">
        <v>5</v>
      </c>
      <c r="F186" t="s">
        <v>255</v>
      </c>
      <c r="M186"/>
      <c r="N186"/>
    </row>
    <row r="187" spans="3:14">
      <c r="C187">
        <v>12</v>
      </c>
      <c r="D187">
        <v>8</v>
      </c>
      <c r="E187">
        <v>3</v>
      </c>
      <c r="F187" t="s">
        <v>256</v>
      </c>
      <c r="M187"/>
      <c r="N187"/>
    </row>
    <row r="188" spans="3:14">
      <c r="C188">
        <v>12</v>
      </c>
      <c r="D188">
        <v>9</v>
      </c>
      <c r="E188">
        <v>1</v>
      </c>
      <c r="F188" t="s">
        <v>255</v>
      </c>
      <c r="M188"/>
      <c r="N188"/>
    </row>
    <row r="189" spans="3:14">
      <c r="C189">
        <v>12</v>
      </c>
      <c r="D189">
        <v>9</v>
      </c>
      <c r="E189">
        <v>2</v>
      </c>
      <c r="F189" t="s">
        <v>256</v>
      </c>
      <c r="M189"/>
      <c r="N189"/>
    </row>
    <row r="190" spans="3:14">
      <c r="C190">
        <v>12</v>
      </c>
      <c r="D190">
        <v>10</v>
      </c>
      <c r="E190">
        <v>2</v>
      </c>
      <c r="F190" t="s">
        <v>255</v>
      </c>
      <c r="M190"/>
      <c r="N190"/>
    </row>
    <row r="191" spans="3:14">
      <c r="C191">
        <v>12</v>
      </c>
      <c r="D191">
        <v>10</v>
      </c>
      <c r="E191">
        <v>7</v>
      </c>
      <c r="F191" t="s">
        <v>256</v>
      </c>
      <c r="M191"/>
      <c r="N191"/>
    </row>
    <row r="192" spans="3:14">
      <c r="C192">
        <v>13</v>
      </c>
      <c r="D192">
        <v>1</v>
      </c>
      <c r="E192">
        <v>8</v>
      </c>
      <c r="F192" t="s">
        <v>255</v>
      </c>
      <c r="M192"/>
      <c r="N192"/>
    </row>
    <row r="193" spans="3:14">
      <c r="C193">
        <v>13</v>
      </c>
      <c r="D193">
        <v>2</v>
      </c>
      <c r="E193">
        <v>4</v>
      </c>
      <c r="F193" t="s">
        <v>255</v>
      </c>
      <c r="M193"/>
      <c r="N193"/>
    </row>
    <row r="194" spans="3:14">
      <c r="C194">
        <v>13</v>
      </c>
      <c r="D194">
        <v>3</v>
      </c>
      <c r="E194">
        <v>10</v>
      </c>
      <c r="F194" t="s">
        <v>255</v>
      </c>
      <c r="M194"/>
      <c r="N194"/>
    </row>
    <row r="195" spans="3:14">
      <c r="C195">
        <v>13</v>
      </c>
      <c r="D195">
        <v>4</v>
      </c>
      <c r="E195">
        <v>2</v>
      </c>
      <c r="F195" t="s">
        <v>255</v>
      </c>
      <c r="M195"/>
      <c r="N195"/>
    </row>
    <row r="196" spans="3:14">
      <c r="C196">
        <v>13</v>
      </c>
      <c r="D196">
        <v>5</v>
      </c>
      <c r="E196">
        <v>7</v>
      </c>
      <c r="F196" t="s">
        <v>255</v>
      </c>
      <c r="M196"/>
      <c r="N196"/>
    </row>
    <row r="197" spans="3:14">
      <c r="C197">
        <v>13</v>
      </c>
      <c r="D197">
        <v>6</v>
      </c>
      <c r="E197">
        <v>9</v>
      </c>
      <c r="F197" t="s">
        <v>255</v>
      </c>
      <c r="M197"/>
      <c r="N197"/>
    </row>
    <row r="198" spans="3:14">
      <c r="C198">
        <v>13</v>
      </c>
      <c r="D198">
        <v>7</v>
      </c>
      <c r="E198">
        <v>5</v>
      </c>
      <c r="F198" t="s">
        <v>255</v>
      </c>
      <c r="M198"/>
      <c r="N198"/>
    </row>
    <row r="199" spans="3:14">
      <c r="C199">
        <v>13</v>
      </c>
      <c r="D199">
        <v>8</v>
      </c>
      <c r="E199">
        <v>1</v>
      </c>
      <c r="F199" t="s">
        <v>255</v>
      </c>
      <c r="M199"/>
      <c r="N199"/>
    </row>
    <row r="200" spans="3:14">
      <c r="C200">
        <v>13</v>
      </c>
      <c r="D200">
        <v>9</v>
      </c>
      <c r="E200">
        <v>6</v>
      </c>
      <c r="F200" t="s">
        <v>255</v>
      </c>
      <c r="M200"/>
      <c r="N200"/>
    </row>
    <row r="201" spans="3:14">
      <c r="C201">
        <v>13</v>
      </c>
      <c r="D201">
        <v>10</v>
      </c>
      <c r="E201">
        <v>3</v>
      </c>
      <c r="F201" t="s">
        <v>255</v>
      </c>
      <c r="M201"/>
      <c r="N201"/>
    </row>
    <row r="202" spans="3:14">
      <c r="C202">
        <v>14</v>
      </c>
      <c r="D202">
        <v>1</v>
      </c>
      <c r="E202">
        <v>7</v>
      </c>
      <c r="F202" t="s">
        <v>255</v>
      </c>
      <c r="M202"/>
      <c r="N202"/>
    </row>
    <row r="203" spans="3:14">
      <c r="C203">
        <v>14</v>
      </c>
      <c r="D203">
        <v>1</v>
      </c>
      <c r="E203">
        <v>10</v>
      </c>
      <c r="F203" t="s">
        <v>256</v>
      </c>
      <c r="M203"/>
      <c r="N203"/>
    </row>
    <row r="204" spans="3:14">
      <c r="C204">
        <v>14</v>
      </c>
      <c r="D204">
        <v>2</v>
      </c>
      <c r="E204">
        <v>3</v>
      </c>
      <c r="F204" t="s">
        <v>255</v>
      </c>
      <c r="M204"/>
      <c r="N204"/>
    </row>
    <row r="205" spans="3:14">
      <c r="C205">
        <v>14</v>
      </c>
      <c r="D205">
        <v>2</v>
      </c>
      <c r="E205">
        <v>6</v>
      </c>
      <c r="F205" t="s">
        <v>256</v>
      </c>
      <c r="M205"/>
      <c r="N205"/>
    </row>
    <row r="206" spans="3:14">
      <c r="C206">
        <v>14</v>
      </c>
      <c r="D206">
        <v>3</v>
      </c>
      <c r="E206">
        <v>2</v>
      </c>
      <c r="F206" t="s">
        <v>255</v>
      </c>
      <c r="M206"/>
      <c r="N206"/>
    </row>
    <row r="207" spans="3:14">
      <c r="C207">
        <v>14</v>
      </c>
      <c r="D207">
        <v>3</v>
      </c>
      <c r="E207">
        <v>5</v>
      </c>
      <c r="F207" t="s">
        <v>256</v>
      </c>
      <c r="M207"/>
      <c r="N207"/>
    </row>
    <row r="208" spans="3:14">
      <c r="C208">
        <v>14</v>
      </c>
      <c r="D208">
        <v>4</v>
      </c>
      <c r="E208">
        <v>10</v>
      </c>
      <c r="F208" t="s">
        <v>255</v>
      </c>
      <c r="M208"/>
      <c r="N208"/>
    </row>
    <row r="209" spans="3:14">
      <c r="C209">
        <v>14</v>
      </c>
      <c r="D209">
        <v>4</v>
      </c>
      <c r="E209">
        <v>9</v>
      </c>
      <c r="F209" t="s">
        <v>256</v>
      </c>
      <c r="M209"/>
      <c r="N209"/>
    </row>
    <row r="210" spans="3:14">
      <c r="C210">
        <v>14</v>
      </c>
      <c r="D210">
        <v>5</v>
      </c>
      <c r="E210">
        <v>6</v>
      </c>
      <c r="F210" t="s">
        <v>255</v>
      </c>
      <c r="M210"/>
      <c r="N210"/>
    </row>
    <row r="211" spans="3:14">
      <c r="C211">
        <v>14</v>
      </c>
      <c r="D211">
        <v>5</v>
      </c>
      <c r="E211">
        <v>3</v>
      </c>
      <c r="F211" t="s">
        <v>256</v>
      </c>
      <c r="M211"/>
      <c r="N211"/>
    </row>
    <row r="212" spans="3:14">
      <c r="C212">
        <v>14</v>
      </c>
      <c r="D212">
        <v>6</v>
      </c>
      <c r="E212">
        <v>5</v>
      </c>
      <c r="F212" t="s">
        <v>255</v>
      </c>
      <c r="M212"/>
      <c r="N212"/>
    </row>
    <row r="213" spans="3:14">
      <c r="C213">
        <v>14</v>
      </c>
      <c r="D213">
        <v>6</v>
      </c>
      <c r="E213">
        <v>2</v>
      </c>
      <c r="F213" t="s">
        <v>256</v>
      </c>
      <c r="M213"/>
      <c r="N213"/>
    </row>
    <row r="214" spans="3:14">
      <c r="C214">
        <v>14</v>
      </c>
      <c r="D214">
        <v>7</v>
      </c>
      <c r="E214">
        <v>1</v>
      </c>
      <c r="F214" t="s">
        <v>255</v>
      </c>
      <c r="M214"/>
      <c r="N214"/>
    </row>
    <row r="215" spans="3:14">
      <c r="C215">
        <v>14</v>
      </c>
      <c r="D215">
        <v>7</v>
      </c>
      <c r="E215">
        <v>8</v>
      </c>
      <c r="F215" t="s">
        <v>256</v>
      </c>
      <c r="M215"/>
      <c r="N215"/>
    </row>
    <row r="216" spans="3:14">
      <c r="C216">
        <v>14</v>
      </c>
      <c r="D216">
        <v>8</v>
      </c>
      <c r="E216">
        <v>9</v>
      </c>
      <c r="F216" t="s">
        <v>255</v>
      </c>
      <c r="M216"/>
      <c r="N216"/>
    </row>
    <row r="217" spans="3:14">
      <c r="C217">
        <v>14</v>
      </c>
      <c r="D217">
        <v>8</v>
      </c>
      <c r="E217">
        <v>7</v>
      </c>
      <c r="F217" t="s">
        <v>256</v>
      </c>
      <c r="M217"/>
      <c r="N217"/>
    </row>
    <row r="218" spans="3:14">
      <c r="C218">
        <v>14</v>
      </c>
      <c r="D218">
        <v>9</v>
      </c>
      <c r="E218">
        <v>8</v>
      </c>
      <c r="F218" t="s">
        <v>255</v>
      </c>
      <c r="M218"/>
      <c r="N218"/>
    </row>
    <row r="219" spans="3:14">
      <c r="C219">
        <v>14</v>
      </c>
      <c r="D219">
        <v>9</v>
      </c>
      <c r="E219">
        <v>4</v>
      </c>
      <c r="F219" t="s">
        <v>256</v>
      </c>
      <c r="M219"/>
      <c r="N219"/>
    </row>
    <row r="220" spans="3:14">
      <c r="C220">
        <v>14</v>
      </c>
      <c r="D220">
        <v>10</v>
      </c>
      <c r="E220">
        <v>4</v>
      </c>
      <c r="F220" t="s">
        <v>255</v>
      </c>
      <c r="M220"/>
      <c r="N220"/>
    </row>
    <row r="221" spans="3:14">
      <c r="C221">
        <v>14</v>
      </c>
      <c r="D221">
        <v>10</v>
      </c>
      <c r="E221">
        <v>1</v>
      </c>
      <c r="F221" t="s">
        <v>256</v>
      </c>
      <c r="M221"/>
      <c r="N221"/>
    </row>
    <row r="222" spans="3:14">
      <c r="C222">
        <v>15</v>
      </c>
      <c r="D222">
        <v>1</v>
      </c>
      <c r="E222">
        <v>2</v>
      </c>
      <c r="F222" t="s">
        <v>255</v>
      </c>
      <c r="M222"/>
      <c r="N222"/>
    </row>
    <row r="223" spans="3:14">
      <c r="C223">
        <v>15</v>
      </c>
      <c r="D223">
        <v>1</v>
      </c>
      <c r="E223">
        <v>5</v>
      </c>
      <c r="F223" t="s">
        <v>256</v>
      </c>
      <c r="M223"/>
      <c r="N223"/>
    </row>
    <row r="224" spans="3:14">
      <c r="C224">
        <v>15</v>
      </c>
      <c r="D224">
        <v>2</v>
      </c>
      <c r="E224">
        <v>1</v>
      </c>
      <c r="F224" t="s">
        <v>255</v>
      </c>
      <c r="M224"/>
      <c r="N224"/>
    </row>
    <row r="225" spans="3:14">
      <c r="C225">
        <v>15</v>
      </c>
      <c r="D225">
        <v>2</v>
      </c>
      <c r="E225">
        <v>8</v>
      </c>
      <c r="F225" t="s">
        <v>256</v>
      </c>
      <c r="M225"/>
      <c r="N225"/>
    </row>
    <row r="226" spans="3:14">
      <c r="C226">
        <v>15</v>
      </c>
      <c r="D226">
        <v>3</v>
      </c>
      <c r="E226">
        <v>4</v>
      </c>
      <c r="F226" t="s">
        <v>255</v>
      </c>
      <c r="M226"/>
      <c r="N226"/>
    </row>
    <row r="227" spans="3:14">
      <c r="C227">
        <v>15</v>
      </c>
      <c r="D227">
        <v>3</v>
      </c>
      <c r="E227">
        <v>9</v>
      </c>
      <c r="F227" t="s">
        <v>256</v>
      </c>
      <c r="M227"/>
      <c r="N227"/>
    </row>
    <row r="228" spans="3:14">
      <c r="C228">
        <v>15</v>
      </c>
      <c r="D228">
        <v>4</v>
      </c>
      <c r="E228">
        <v>3</v>
      </c>
      <c r="F228" t="s">
        <v>255</v>
      </c>
      <c r="M228"/>
      <c r="N228"/>
    </row>
    <row r="229" spans="3:14">
      <c r="C229">
        <v>15</v>
      </c>
      <c r="D229">
        <v>4</v>
      </c>
      <c r="E229">
        <v>7</v>
      </c>
      <c r="F229" t="s">
        <v>256</v>
      </c>
      <c r="M229"/>
      <c r="N229"/>
    </row>
    <row r="230" spans="3:14">
      <c r="C230">
        <v>15</v>
      </c>
      <c r="D230">
        <v>5</v>
      </c>
      <c r="E230">
        <v>10</v>
      </c>
      <c r="F230" t="s">
        <v>255</v>
      </c>
      <c r="M230"/>
      <c r="N230"/>
    </row>
    <row r="231" spans="3:14">
      <c r="C231">
        <v>15</v>
      </c>
      <c r="D231">
        <v>5</v>
      </c>
      <c r="E231">
        <v>1</v>
      </c>
      <c r="F231" t="s">
        <v>256</v>
      </c>
      <c r="M231"/>
      <c r="N231"/>
    </row>
    <row r="232" spans="3:14">
      <c r="C232">
        <v>15</v>
      </c>
      <c r="D232">
        <v>6</v>
      </c>
      <c r="E232">
        <v>8</v>
      </c>
      <c r="F232" t="s">
        <v>255</v>
      </c>
      <c r="M232"/>
      <c r="N232"/>
    </row>
    <row r="233" spans="3:14">
      <c r="C233">
        <v>15</v>
      </c>
      <c r="D233">
        <v>6</v>
      </c>
      <c r="E233">
        <v>10</v>
      </c>
      <c r="F233" t="s">
        <v>256</v>
      </c>
      <c r="M233"/>
      <c r="N233"/>
    </row>
    <row r="234" spans="3:14">
      <c r="C234">
        <v>15</v>
      </c>
      <c r="D234">
        <v>7</v>
      </c>
      <c r="E234">
        <v>9</v>
      </c>
      <c r="F234" t="s">
        <v>255</v>
      </c>
      <c r="M234"/>
      <c r="N234"/>
    </row>
    <row r="235" spans="3:14">
      <c r="C235">
        <v>15</v>
      </c>
      <c r="D235">
        <v>7</v>
      </c>
      <c r="E235">
        <v>4</v>
      </c>
      <c r="F235" t="s">
        <v>256</v>
      </c>
      <c r="M235"/>
      <c r="N235"/>
    </row>
    <row r="236" spans="3:14">
      <c r="C236">
        <v>15</v>
      </c>
      <c r="D236">
        <v>8</v>
      </c>
      <c r="E236">
        <v>6</v>
      </c>
      <c r="F236" t="s">
        <v>255</v>
      </c>
      <c r="M236"/>
      <c r="N236"/>
    </row>
    <row r="237" spans="3:14">
      <c r="C237">
        <v>15</v>
      </c>
      <c r="D237">
        <v>8</v>
      </c>
      <c r="E237">
        <v>2</v>
      </c>
      <c r="F237" t="s">
        <v>256</v>
      </c>
      <c r="M237"/>
      <c r="N237"/>
    </row>
    <row r="238" spans="3:14">
      <c r="C238">
        <v>15</v>
      </c>
      <c r="D238">
        <v>9</v>
      </c>
      <c r="E238">
        <v>7</v>
      </c>
      <c r="F238" t="s">
        <v>255</v>
      </c>
      <c r="M238"/>
      <c r="N238"/>
    </row>
    <row r="239" spans="3:14">
      <c r="C239">
        <v>15</v>
      </c>
      <c r="D239">
        <v>9</v>
      </c>
      <c r="E239">
        <v>3</v>
      </c>
      <c r="F239" t="s">
        <v>256</v>
      </c>
      <c r="M239"/>
      <c r="N239"/>
    </row>
    <row r="240" spans="3:14">
      <c r="C240">
        <v>15</v>
      </c>
      <c r="D240">
        <v>10</v>
      </c>
      <c r="E240">
        <v>5</v>
      </c>
      <c r="F240" t="s">
        <v>255</v>
      </c>
      <c r="M240"/>
      <c r="N240"/>
    </row>
    <row r="241" spans="3:14">
      <c r="C241">
        <v>15</v>
      </c>
      <c r="D241">
        <v>10</v>
      </c>
      <c r="E241">
        <v>6</v>
      </c>
      <c r="F241" t="s">
        <v>256</v>
      </c>
      <c r="M241"/>
      <c r="N241"/>
    </row>
    <row r="242" spans="3:14">
      <c r="C242">
        <v>16</v>
      </c>
      <c r="D242">
        <v>1</v>
      </c>
      <c r="E242">
        <v>6</v>
      </c>
      <c r="F242" t="s">
        <v>255</v>
      </c>
      <c r="M242"/>
      <c r="N242"/>
    </row>
    <row r="243" spans="3:14">
      <c r="C243">
        <v>16</v>
      </c>
      <c r="D243">
        <v>1</v>
      </c>
      <c r="E243">
        <v>3</v>
      </c>
      <c r="F243" t="s">
        <v>256</v>
      </c>
      <c r="M243"/>
      <c r="N243"/>
    </row>
    <row r="244" spans="3:14">
      <c r="C244">
        <v>16</v>
      </c>
      <c r="D244">
        <v>2</v>
      </c>
      <c r="E244">
        <v>9</v>
      </c>
      <c r="F244" t="s">
        <v>255</v>
      </c>
      <c r="M244"/>
      <c r="N244"/>
    </row>
    <row r="245" spans="3:14">
      <c r="C245">
        <v>16</v>
      </c>
      <c r="D245">
        <v>2</v>
      </c>
      <c r="E245">
        <v>5</v>
      </c>
      <c r="F245" t="s">
        <v>256</v>
      </c>
      <c r="M245"/>
      <c r="N245"/>
    </row>
    <row r="246" spans="3:14">
      <c r="C246">
        <v>16</v>
      </c>
      <c r="D246">
        <v>3</v>
      </c>
      <c r="E246">
        <v>8</v>
      </c>
      <c r="F246" t="s">
        <v>255</v>
      </c>
      <c r="M246"/>
      <c r="N246"/>
    </row>
    <row r="247" spans="3:14">
      <c r="C247">
        <v>16</v>
      </c>
      <c r="D247">
        <v>3</v>
      </c>
      <c r="E247">
        <v>1</v>
      </c>
      <c r="F247" t="s">
        <v>256</v>
      </c>
      <c r="M247"/>
      <c r="N247"/>
    </row>
    <row r="248" spans="3:14">
      <c r="C248">
        <v>16</v>
      </c>
      <c r="D248">
        <v>4</v>
      </c>
      <c r="E248">
        <v>5</v>
      </c>
      <c r="F248" t="s">
        <v>255</v>
      </c>
      <c r="M248"/>
      <c r="N248"/>
    </row>
    <row r="249" spans="3:14">
      <c r="C249">
        <v>16</v>
      </c>
      <c r="D249">
        <v>4</v>
      </c>
      <c r="E249">
        <v>8</v>
      </c>
      <c r="F249" t="s">
        <v>256</v>
      </c>
      <c r="M249"/>
      <c r="N249"/>
    </row>
    <row r="250" spans="3:14">
      <c r="C250">
        <v>16</v>
      </c>
      <c r="D250">
        <v>5</v>
      </c>
      <c r="E250">
        <v>4</v>
      </c>
      <c r="F250" t="s">
        <v>255</v>
      </c>
      <c r="M250"/>
      <c r="N250"/>
    </row>
    <row r="251" spans="3:14">
      <c r="C251">
        <v>16</v>
      </c>
      <c r="D251">
        <v>5</v>
      </c>
      <c r="E251">
        <v>2</v>
      </c>
      <c r="F251" t="s">
        <v>256</v>
      </c>
      <c r="M251"/>
      <c r="N251"/>
    </row>
    <row r="252" spans="3:14">
      <c r="C252">
        <v>16</v>
      </c>
      <c r="D252">
        <v>6</v>
      </c>
      <c r="E252">
        <v>1</v>
      </c>
      <c r="F252" t="s">
        <v>255</v>
      </c>
      <c r="M252"/>
      <c r="N252"/>
    </row>
    <row r="253" spans="3:14">
      <c r="C253">
        <v>16</v>
      </c>
      <c r="D253">
        <v>6</v>
      </c>
      <c r="E253">
        <v>7</v>
      </c>
      <c r="F253" t="s">
        <v>256</v>
      </c>
      <c r="M253"/>
      <c r="N253"/>
    </row>
    <row r="254" spans="3:14">
      <c r="C254">
        <v>16</v>
      </c>
      <c r="D254">
        <v>7</v>
      </c>
      <c r="E254">
        <v>10</v>
      </c>
      <c r="F254" t="s">
        <v>255</v>
      </c>
      <c r="M254"/>
      <c r="N254"/>
    </row>
    <row r="255" spans="3:14">
      <c r="C255">
        <v>16</v>
      </c>
      <c r="D255">
        <v>7</v>
      </c>
      <c r="E255">
        <v>6</v>
      </c>
      <c r="F255" t="s">
        <v>256</v>
      </c>
      <c r="M255"/>
      <c r="N255"/>
    </row>
    <row r="256" spans="3:14">
      <c r="C256">
        <v>16</v>
      </c>
      <c r="D256">
        <v>8</v>
      </c>
      <c r="E256">
        <v>3</v>
      </c>
      <c r="F256" t="s">
        <v>255</v>
      </c>
      <c r="M256"/>
      <c r="N256"/>
    </row>
    <row r="257" spans="3:14">
      <c r="C257">
        <v>16</v>
      </c>
      <c r="D257">
        <v>8</v>
      </c>
      <c r="E257">
        <v>4</v>
      </c>
      <c r="F257" t="s">
        <v>256</v>
      </c>
      <c r="M257"/>
      <c r="N257"/>
    </row>
    <row r="258" spans="3:14">
      <c r="C258">
        <v>16</v>
      </c>
      <c r="D258">
        <v>9</v>
      </c>
      <c r="E258">
        <v>2</v>
      </c>
      <c r="F258" t="s">
        <v>255</v>
      </c>
      <c r="M258"/>
      <c r="N258"/>
    </row>
    <row r="259" spans="3:14">
      <c r="C259">
        <v>16</v>
      </c>
      <c r="D259">
        <v>9</v>
      </c>
      <c r="E259">
        <v>10</v>
      </c>
      <c r="F259" t="s">
        <v>256</v>
      </c>
      <c r="M259"/>
      <c r="N259"/>
    </row>
    <row r="260" spans="3:14">
      <c r="C260">
        <v>16</v>
      </c>
      <c r="D260">
        <v>10</v>
      </c>
      <c r="E260">
        <v>7</v>
      </c>
      <c r="F260" t="s">
        <v>255</v>
      </c>
      <c r="M260"/>
      <c r="N260"/>
    </row>
    <row r="261" spans="3:14">
      <c r="C261">
        <v>16</v>
      </c>
      <c r="D261">
        <v>10</v>
      </c>
      <c r="E261">
        <v>9</v>
      </c>
      <c r="F261" t="s">
        <v>256</v>
      </c>
      <c r="M261"/>
      <c r="N261"/>
    </row>
    <row r="262" spans="3:14">
      <c r="C262">
        <v>17</v>
      </c>
      <c r="D262">
        <v>1</v>
      </c>
      <c r="E262">
        <v>4</v>
      </c>
      <c r="F262" t="s">
        <v>255</v>
      </c>
      <c r="M262"/>
      <c r="N262"/>
    </row>
    <row r="263" spans="3:14">
      <c r="C263">
        <v>17</v>
      </c>
      <c r="D263">
        <v>2</v>
      </c>
      <c r="E263">
        <v>7</v>
      </c>
      <c r="F263" t="s">
        <v>255</v>
      </c>
      <c r="M263"/>
      <c r="N263"/>
    </row>
    <row r="264" spans="3:14">
      <c r="C264">
        <v>17</v>
      </c>
      <c r="D264">
        <v>3</v>
      </c>
      <c r="E264">
        <v>6</v>
      </c>
      <c r="F264" t="s">
        <v>255</v>
      </c>
      <c r="M264"/>
      <c r="N264"/>
    </row>
    <row r="265" spans="3:14">
      <c r="C265">
        <v>17</v>
      </c>
      <c r="D265">
        <v>4</v>
      </c>
      <c r="E265">
        <v>1</v>
      </c>
      <c r="F265" t="s">
        <v>255</v>
      </c>
      <c r="M265"/>
      <c r="N265"/>
    </row>
    <row r="266" spans="3:14">
      <c r="C266">
        <v>17</v>
      </c>
      <c r="D266">
        <v>5</v>
      </c>
      <c r="E266">
        <v>9</v>
      </c>
      <c r="F266" t="s">
        <v>255</v>
      </c>
      <c r="M266"/>
      <c r="N266"/>
    </row>
    <row r="267" spans="3:14">
      <c r="C267">
        <v>17</v>
      </c>
      <c r="D267">
        <v>6</v>
      </c>
      <c r="E267">
        <v>3</v>
      </c>
      <c r="F267" t="s">
        <v>255</v>
      </c>
      <c r="M267"/>
      <c r="N267"/>
    </row>
    <row r="268" spans="3:14">
      <c r="C268">
        <v>17</v>
      </c>
      <c r="D268">
        <v>7</v>
      </c>
      <c r="E268">
        <v>2</v>
      </c>
      <c r="F268" t="s">
        <v>255</v>
      </c>
      <c r="M268"/>
      <c r="N268"/>
    </row>
    <row r="269" spans="3:14">
      <c r="C269">
        <v>17</v>
      </c>
      <c r="D269">
        <v>8</v>
      </c>
      <c r="E269">
        <v>10</v>
      </c>
      <c r="F269" t="s">
        <v>255</v>
      </c>
      <c r="M269"/>
      <c r="N269"/>
    </row>
    <row r="270" spans="3:14">
      <c r="C270">
        <v>17</v>
      </c>
      <c r="D270">
        <v>9</v>
      </c>
      <c r="E270">
        <v>5</v>
      </c>
      <c r="F270" t="s">
        <v>255</v>
      </c>
      <c r="M270"/>
      <c r="N270"/>
    </row>
    <row r="271" spans="3:14">
      <c r="C271">
        <v>17</v>
      </c>
      <c r="D271">
        <v>10</v>
      </c>
      <c r="E271">
        <v>8</v>
      </c>
      <c r="F271" t="s">
        <v>255</v>
      </c>
      <c r="M271"/>
      <c r="N271"/>
    </row>
    <row r="272" spans="3:14">
      <c r="C272">
        <v>18</v>
      </c>
      <c r="D272" s="10" t="s">
        <v>406</v>
      </c>
      <c r="E272" s="10" t="s">
        <v>406</v>
      </c>
      <c r="M272"/>
      <c r="N272"/>
    </row>
    <row r="273" spans="3:14">
      <c r="C273">
        <v>18</v>
      </c>
      <c r="D273" s="10" t="s">
        <v>406</v>
      </c>
      <c r="E273" s="10" t="s">
        <v>406</v>
      </c>
      <c r="M273"/>
      <c r="N273"/>
    </row>
    <row r="274" spans="3:14">
      <c r="C274">
        <v>18</v>
      </c>
      <c r="D274" s="10" t="s">
        <v>406</v>
      </c>
      <c r="E274" s="10" t="s">
        <v>406</v>
      </c>
      <c r="M274"/>
      <c r="N274"/>
    </row>
    <row r="275" spans="3:14">
      <c r="C275">
        <v>18</v>
      </c>
      <c r="D275" s="10" t="s">
        <v>406</v>
      </c>
      <c r="E275" s="10" t="s">
        <v>406</v>
      </c>
      <c r="M275"/>
      <c r="N275"/>
    </row>
    <row r="276" spans="3:14">
      <c r="C276">
        <v>18</v>
      </c>
      <c r="D276" s="10" t="s">
        <v>406</v>
      </c>
      <c r="E276" s="10" t="s">
        <v>406</v>
      </c>
      <c r="M276"/>
      <c r="N276"/>
    </row>
    <row r="277" spans="3:14">
      <c r="C277">
        <v>18</v>
      </c>
      <c r="D277" s="10" t="s">
        <v>406</v>
      </c>
      <c r="E277" s="10" t="s">
        <v>406</v>
      </c>
      <c r="M277"/>
      <c r="N277"/>
    </row>
    <row r="278" spans="3:14">
      <c r="C278">
        <v>18</v>
      </c>
      <c r="D278" s="10" t="s">
        <v>406</v>
      </c>
      <c r="E278" s="10" t="s">
        <v>406</v>
      </c>
      <c r="M278"/>
      <c r="N278"/>
    </row>
    <row r="279" spans="3:14">
      <c r="C279">
        <v>18</v>
      </c>
      <c r="D279" s="10" t="s">
        <v>406</v>
      </c>
      <c r="E279" s="10" t="s">
        <v>406</v>
      </c>
      <c r="M279"/>
      <c r="N279"/>
    </row>
    <row r="280" spans="3:14">
      <c r="C280">
        <v>18</v>
      </c>
      <c r="D280" s="10" t="s">
        <v>406</v>
      </c>
      <c r="E280" s="10" t="s">
        <v>406</v>
      </c>
      <c r="M280"/>
      <c r="N280"/>
    </row>
    <row r="281" spans="3:14">
      <c r="C281">
        <v>18</v>
      </c>
      <c r="D281" s="10" t="s">
        <v>406</v>
      </c>
      <c r="E281" s="10" t="s">
        <v>406</v>
      </c>
      <c r="M281"/>
      <c r="N281"/>
    </row>
    <row r="282" spans="3:14">
      <c r="C282">
        <v>18</v>
      </c>
      <c r="D282" s="10" t="s">
        <v>406</v>
      </c>
      <c r="E282" s="10" t="s">
        <v>406</v>
      </c>
      <c r="M282"/>
      <c r="N282"/>
    </row>
    <row r="283" spans="3:14">
      <c r="C283">
        <v>18</v>
      </c>
      <c r="D283" s="10" t="s">
        <v>406</v>
      </c>
      <c r="E283" s="10" t="s">
        <v>406</v>
      </c>
      <c r="M283"/>
      <c r="N283"/>
    </row>
    <row r="284" spans="3:14">
      <c r="C284">
        <v>18</v>
      </c>
      <c r="D284" s="10" t="s">
        <v>406</v>
      </c>
      <c r="E284" s="10" t="s">
        <v>406</v>
      </c>
      <c r="M284"/>
      <c r="N284"/>
    </row>
    <row r="285" spans="3:14">
      <c r="C285">
        <v>18</v>
      </c>
      <c r="D285" s="10" t="s">
        <v>406</v>
      </c>
      <c r="E285" s="10" t="s">
        <v>406</v>
      </c>
      <c r="M285"/>
      <c r="N285"/>
    </row>
    <row r="286" spans="3:14">
      <c r="C286">
        <v>18</v>
      </c>
      <c r="D286" s="10" t="s">
        <v>406</v>
      </c>
      <c r="E286" s="10" t="s">
        <v>406</v>
      </c>
      <c r="M286"/>
      <c r="N286"/>
    </row>
    <row r="287" spans="3:14">
      <c r="C287">
        <v>18</v>
      </c>
      <c r="D287" s="10" t="s">
        <v>406</v>
      </c>
      <c r="E287" s="10" t="s">
        <v>406</v>
      </c>
      <c r="M287"/>
      <c r="N287"/>
    </row>
    <row r="288" spans="3:14">
      <c r="C288">
        <v>18</v>
      </c>
      <c r="D288" s="10" t="s">
        <v>406</v>
      </c>
      <c r="E288" s="10" t="s">
        <v>406</v>
      </c>
      <c r="M288"/>
      <c r="N288"/>
    </row>
    <row r="289" spans="3:14">
      <c r="C289">
        <v>18</v>
      </c>
      <c r="D289" s="10" t="s">
        <v>406</v>
      </c>
      <c r="E289" s="10" t="s">
        <v>406</v>
      </c>
      <c r="M289"/>
      <c r="N289"/>
    </row>
    <row r="290" spans="3:14">
      <c r="C290">
        <v>18</v>
      </c>
      <c r="D290" s="10" t="s">
        <v>406</v>
      </c>
      <c r="E290" s="10" t="s">
        <v>406</v>
      </c>
      <c r="M290"/>
      <c r="N290"/>
    </row>
    <row r="291" spans="3:14">
      <c r="C291">
        <v>18</v>
      </c>
      <c r="D291" s="10" t="s">
        <v>406</v>
      </c>
      <c r="E291" s="10" t="s">
        <v>406</v>
      </c>
      <c r="M291"/>
      <c r="N291"/>
    </row>
    <row r="292" spans="3:14">
      <c r="M292"/>
      <c r="N292"/>
    </row>
    <row r="293" spans="3:14">
      <c r="M293"/>
      <c r="N293"/>
    </row>
    <row r="294" spans="3:14">
      <c r="M294"/>
      <c r="N294"/>
    </row>
    <row r="295" spans="3:14">
      <c r="M295"/>
      <c r="N295"/>
    </row>
    <row r="296" spans="3:14">
      <c r="M296"/>
      <c r="N296"/>
    </row>
    <row r="297" spans="3:14">
      <c r="M297"/>
      <c r="N297"/>
    </row>
    <row r="298" spans="3:14">
      <c r="M298"/>
      <c r="N298"/>
    </row>
    <row r="299" spans="3:14">
      <c r="M299"/>
      <c r="N299"/>
    </row>
    <row r="300" spans="3:14">
      <c r="M300"/>
      <c r="N300"/>
    </row>
    <row r="301" spans="3:14">
      <c r="M301"/>
      <c r="N301"/>
    </row>
    <row r="302" spans="3:14">
      <c r="M302"/>
      <c r="N302"/>
    </row>
    <row r="303" spans="3:14">
      <c r="M303"/>
      <c r="N303"/>
    </row>
    <row r="304" spans="3:14">
      <c r="M304"/>
      <c r="N304"/>
    </row>
    <row r="305" spans="11:18">
      <c r="M305"/>
      <c r="N305"/>
    </row>
    <row r="306" spans="11:18">
      <c r="M306"/>
      <c r="N306"/>
    </row>
    <row r="307" spans="11:18">
      <c r="M307"/>
      <c r="N307"/>
    </row>
    <row r="308" spans="11:18">
      <c r="M308"/>
      <c r="N308"/>
    </row>
    <row r="309" spans="11:18">
      <c r="M309"/>
      <c r="N309"/>
    </row>
    <row r="310" spans="11:18">
      <c r="M310"/>
      <c r="N310"/>
    </row>
    <row r="311" spans="11:18">
      <c r="M311"/>
      <c r="N311"/>
    </row>
    <row r="312" spans="11:18">
      <c r="M312"/>
      <c r="N312"/>
    </row>
    <row r="313" spans="11:18">
      <c r="M313"/>
      <c r="N313"/>
    </row>
    <row r="314" spans="11:18">
      <c r="M314"/>
      <c r="N314"/>
    </row>
    <row r="315" spans="11:18">
      <c r="M315"/>
      <c r="N315"/>
    </row>
    <row r="316" spans="11:18">
      <c r="M316"/>
      <c r="N316"/>
    </row>
    <row r="317" spans="11:18">
      <c r="M317"/>
      <c r="N317"/>
    </row>
    <row r="318" spans="11:18">
      <c r="M318"/>
      <c r="N318"/>
    </row>
    <row r="319" spans="11:18">
      <c r="M319"/>
      <c r="N319"/>
    </row>
    <row r="320" spans="11:18">
      <c r="K320"/>
      <c r="L320"/>
      <c r="M320"/>
      <c r="N320"/>
      <c r="P320"/>
      <c r="Q320"/>
      <c r="R320"/>
    </row>
    <row r="321" spans="11:18">
      <c r="K321"/>
      <c r="L321"/>
      <c r="M321"/>
      <c r="N321"/>
      <c r="P321"/>
      <c r="Q321"/>
      <c r="R321"/>
    </row>
    <row r="322" spans="11:18">
      <c r="K322"/>
      <c r="L322"/>
      <c r="M322"/>
      <c r="N322"/>
      <c r="P322"/>
      <c r="Q322"/>
      <c r="R322"/>
    </row>
    <row r="323" spans="11:18">
      <c r="K323"/>
      <c r="L323"/>
      <c r="M323"/>
      <c r="N323"/>
      <c r="P323"/>
      <c r="Q323"/>
      <c r="R323"/>
    </row>
    <row r="324" spans="11:18">
      <c r="K324"/>
      <c r="L324"/>
      <c r="M324"/>
      <c r="N324"/>
      <c r="P324"/>
      <c r="Q324"/>
      <c r="R324"/>
    </row>
    <row r="325" spans="11:18">
      <c r="K325"/>
      <c r="L325"/>
      <c r="M325"/>
      <c r="N325"/>
      <c r="P325"/>
      <c r="Q325"/>
      <c r="R325"/>
    </row>
    <row r="326" spans="11:18">
      <c r="K326"/>
      <c r="L326"/>
      <c r="M326"/>
      <c r="N326"/>
      <c r="P326"/>
      <c r="Q326"/>
      <c r="R326"/>
    </row>
    <row r="327" spans="11:18">
      <c r="K327"/>
      <c r="L327"/>
      <c r="M327"/>
      <c r="N327"/>
      <c r="P327"/>
      <c r="Q327"/>
      <c r="R327"/>
    </row>
    <row r="328" spans="11:18">
      <c r="K328"/>
      <c r="L328"/>
      <c r="M328"/>
      <c r="N328"/>
      <c r="P328"/>
      <c r="Q328"/>
      <c r="R328"/>
    </row>
    <row r="329" spans="11:18">
      <c r="K329"/>
      <c r="L329"/>
      <c r="M329"/>
      <c r="N329"/>
      <c r="P329"/>
      <c r="Q329"/>
      <c r="R329"/>
    </row>
    <row r="330" spans="11:18">
      <c r="K330"/>
      <c r="L330"/>
      <c r="M330"/>
      <c r="N330"/>
      <c r="P330"/>
      <c r="Q330"/>
      <c r="R330"/>
    </row>
    <row r="331" spans="11:18">
      <c r="K331"/>
      <c r="L331"/>
      <c r="M331"/>
      <c r="N331"/>
      <c r="P331"/>
      <c r="Q331"/>
      <c r="R331"/>
    </row>
    <row r="332" spans="11:18">
      <c r="K332"/>
      <c r="L332"/>
      <c r="M332"/>
      <c r="N332"/>
      <c r="P332"/>
      <c r="Q332"/>
      <c r="R332"/>
    </row>
    <row r="333" spans="11:18">
      <c r="M333"/>
      <c r="N333"/>
    </row>
    <row r="334" spans="11:18">
      <c r="M334"/>
      <c r="N334"/>
    </row>
    <row r="335" spans="11:18">
      <c r="M335"/>
      <c r="N335"/>
    </row>
    <row r="336" spans="11:18">
      <c r="M336"/>
      <c r="N336"/>
    </row>
    <row r="337" spans="13:14">
      <c r="M337"/>
      <c r="N337"/>
    </row>
    <row r="338" spans="13:14">
      <c r="M338"/>
      <c r="N338"/>
    </row>
    <row r="339" spans="13:14">
      <c r="M339"/>
      <c r="N339"/>
    </row>
    <row r="340" spans="13:14">
      <c r="M340"/>
      <c r="N340"/>
    </row>
    <row r="341" spans="13:14">
      <c r="M341"/>
      <c r="N341"/>
    </row>
    <row r="342" spans="13:14">
      <c r="M342"/>
      <c r="N342"/>
    </row>
    <row r="343" spans="13:14">
      <c r="M343"/>
      <c r="N343"/>
    </row>
    <row r="344" spans="13:14">
      <c r="M344"/>
      <c r="N344"/>
    </row>
    <row r="345" spans="13:14">
      <c r="M345"/>
      <c r="N345"/>
    </row>
    <row r="346" spans="13:14">
      <c r="M346"/>
      <c r="N346"/>
    </row>
    <row r="347" spans="13:14">
      <c r="M347"/>
      <c r="N347"/>
    </row>
    <row r="348" spans="13:14">
      <c r="M348"/>
      <c r="N348"/>
    </row>
    <row r="349" spans="13:14">
      <c r="M349"/>
      <c r="N349"/>
    </row>
    <row r="350" spans="13:14">
      <c r="M350"/>
      <c r="N350"/>
    </row>
    <row r="351" spans="13:14">
      <c r="M351"/>
      <c r="N351"/>
    </row>
    <row r="352" spans="13:14">
      <c r="M352"/>
      <c r="N352"/>
    </row>
    <row r="353" spans="11:18">
      <c r="M353"/>
      <c r="N353"/>
    </row>
    <row r="354" spans="11:18">
      <c r="M354"/>
      <c r="N354"/>
    </row>
    <row r="355" spans="11:18">
      <c r="M355"/>
      <c r="N355"/>
    </row>
    <row r="356" spans="11:18">
      <c r="M356"/>
      <c r="N356"/>
    </row>
    <row r="357" spans="11:18">
      <c r="M357"/>
      <c r="N357"/>
    </row>
    <row r="358" spans="11:18">
      <c r="M358"/>
      <c r="N358"/>
    </row>
    <row r="359" spans="11:18">
      <c r="M359"/>
      <c r="N359"/>
    </row>
    <row r="360" spans="11:18">
      <c r="M360"/>
      <c r="N360"/>
    </row>
    <row r="361" spans="11:18">
      <c r="M361"/>
      <c r="N361"/>
    </row>
    <row r="362" spans="11:18">
      <c r="M362"/>
      <c r="N362"/>
    </row>
    <row r="363" spans="11:18">
      <c r="M363"/>
      <c r="N363"/>
    </row>
    <row r="364" spans="11:18">
      <c r="K364"/>
      <c r="L364"/>
      <c r="M364"/>
      <c r="N364"/>
      <c r="P364"/>
      <c r="Q364"/>
      <c r="R364"/>
    </row>
    <row r="365" spans="11:18">
      <c r="M365"/>
      <c r="N365"/>
    </row>
    <row r="366" spans="11:18">
      <c r="M366"/>
      <c r="N366"/>
    </row>
    <row r="367" spans="11:18">
      <c r="M367"/>
      <c r="N367"/>
    </row>
    <row r="368" spans="11:18">
      <c r="M368"/>
      <c r="N368"/>
    </row>
    <row r="369" spans="13:14">
      <c r="M369"/>
      <c r="N369"/>
    </row>
    <row r="370" spans="13:14">
      <c r="M370"/>
      <c r="N370"/>
    </row>
    <row r="371" spans="13:14">
      <c r="M371"/>
      <c r="N371"/>
    </row>
    <row r="372" spans="13:14">
      <c r="M372"/>
      <c r="N372"/>
    </row>
    <row r="373" spans="13:14">
      <c r="M373"/>
      <c r="N373"/>
    </row>
    <row r="374" spans="13:14">
      <c r="M374"/>
      <c r="N374"/>
    </row>
    <row r="375" spans="13:14">
      <c r="M375"/>
      <c r="N375"/>
    </row>
    <row r="376" spans="13:14">
      <c r="M376"/>
      <c r="N376"/>
    </row>
    <row r="377" spans="13:14">
      <c r="M377"/>
      <c r="N377"/>
    </row>
    <row r="378" spans="13:14">
      <c r="M378"/>
      <c r="N378"/>
    </row>
    <row r="379" spans="13:14">
      <c r="M379"/>
      <c r="N379"/>
    </row>
    <row r="380" spans="13:14">
      <c r="M380"/>
      <c r="N380"/>
    </row>
    <row r="381" spans="13:14">
      <c r="M381"/>
      <c r="N381"/>
    </row>
    <row r="382" spans="13:14">
      <c r="M382"/>
      <c r="N382"/>
    </row>
    <row r="383" spans="13:14">
      <c r="M383"/>
      <c r="N383"/>
    </row>
    <row r="384" spans="13:14">
      <c r="M384"/>
      <c r="N384"/>
    </row>
    <row r="385" spans="13:14">
      <c r="M385"/>
      <c r="N385"/>
    </row>
    <row r="386" spans="13:14">
      <c r="M386"/>
      <c r="N386"/>
    </row>
    <row r="387" spans="13:14">
      <c r="M387"/>
      <c r="N387"/>
    </row>
    <row r="388" spans="13:14">
      <c r="M388"/>
      <c r="N388"/>
    </row>
    <row r="389" spans="13:14">
      <c r="M389"/>
      <c r="N389"/>
    </row>
    <row r="390" spans="13:14">
      <c r="M390"/>
      <c r="N390"/>
    </row>
    <row r="391" spans="13:14">
      <c r="M391"/>
      <c r="N391"/>
    </row>
    <row r="392" spans="13:14">
      <c r="M392"/>
      <c r="N392"/>
    </row>
    <row r="393" spans="13:14">
      <c r="M393"/>
      <c r="N393"/>
    </row>
    <row r="394" spans="13:14">
      <c r="M394"/>
      <c r="N394"/>
    </row>
    <row r="395" spans="13:14">
      <c r="M395"/>
      <c r="N395"/>
    </row>
    <row r="396" spans="13:14">
      <c r="M396"/>
      <c r="N396"/>
    </row>
    <row r="397" spans="13:14">
      <c r="M397"/>
      <c r="N397"/>
    </row>
    <row r="398" spans="13:14">
      <c r="M398"/>
      <c r="N398"/>
    </row>
    <row r="399" spans="13:14">
      <c r="M399"/>
      <c r="N399"/>
    </row>
    <row r="400" spans="13:14">
      <c r="M400"/>
      <c r="N400"/>
    </row>
    <row r="401" spans="13:14">
      <c r="M401"/>
      <c r="N401"/>
    </row>
    <row r="402" spans="13:14">
      <c r="M402"/>
      <c r="N402"/>
    </row>
    <row r="403" spans="13:14">
      <c r="M403"/>
      <c r="N403"/>
    </row>
    <row r="404" spans="13:14">
      <c r="M404"/>
      <c r="N404"/>
    </row>
    <row r="405" spans="13:14">
      <c r="M405"/>
      <c r="N405"/>
    </row>
    <row r="406" spans="13:14">
      <c r="M406"/>
      <c r="N406"/>
    </row>
    <row r="407" spans="13:14">
      <c r="M407"/>
      <c r="N407"/>
    </row>
    <row r="408" spans="13:14">
      <c r="M408"/>
      <c r="N408"/>
    </row>
    <row r="409" spans="13:14">
      <c r="M409"/>
      <c r="N409"/>
    </row>
    <row r="410" spans="13:14">
      <c r="M410"/>
      <c r="N410"/>
    </row>
    <row r="411" spans="13:14">
      <c r="M411"/>
      <c r="N411"/>
    </row>
    <row r="412" spans="13:14">
      <c r="M412"/>
      <c r="N412"/>
    </row>
    <row r="413" spans="13:14">
      <c r="M413"/>
      <c r="N413"/>
    </row>
    <row r="414" spans="13:14">
      <c r="M414"/>
      <c r="N414"/>
    </row>
    <row r="415" spans="13:14">
      <c r="M415"/>
      <c r="N415"/>
    </row>
    <row r="416" spans="13:14">
      <c r="M416"/>
      <c r="N416"/>
    </row>
    <row r="417" spans="13:14">
      <c r="M417"/>
      <c r="N417"/>
    </row>
    <row r="418" spans="13:14">
      <c r="M418"/>
      <c r="N418"/>
    </row>
    <row r="419" spans="13:14">
      <c r="M419"/>
      <c r="N419"/>
    </row>
    <row r="420" spans="13:14">
      <c r="M420"/>
      <c r="N420"/>
    </row>
    <row r="421" spans="13:14">
      <c r="M421"/>
      <c r="N421"/>
    </row>
    <row r="422" spans="13:14">
      <c r="M422"/>
      <c r="N422"/>
    </row>
    <row r="423" spans="13:14">
      <c r="M423"/>
      <c r="N423"/>
    </row>
    <row r="424" spans="13:14">
      <c r="M424"/>
      <c r="N424"/>
    </row>
    <row r="425" spans="13:14">
      <c r="M425"/>
      <c r="N425"/>
    </row>
    <row r="426" spans="13:14">
      <c r="M426"/>
      <c r="N426"/>
    </row>
    <row r="427" spans="13:14">
      <c r="M427"/>
      <c r="N427"/>
    </row>
    <row r="428" spans="13:14">
      <c r="M428"/>
      <c r="N428"/>
    </row>
    <row r="429" spans="13:14">
      <c r="M429"/>
      <c r="N429"/>
    </row>
    <row r="430" spans="13:14">
      <c r="M430"/>
      <c r="N430"/>
    </row>
    <row r="431" spans="13:14">
      <c r="M431"/>
      <c r="N431"/>
    </row>
    <row r="432" spans="13:14">
      <c r="M432"/>
      <c r="N432"/>
    </row>
    <row r="433" spans="13:14">
      <c r="M433"/>
      <c r="N433"/>
    </row>
    <row r="434" spans="13:14">
      <c r="M434"/>
      <c r="N434"/>
    </row>
    <row r="435" spans="13:14">
      <c r="M435"/>
      <c r="N435"/>
    </row>
    <row r="436" spans="13:14">
      <c r="M436"/>
      <c r="N436"/>
    </row>
    <row r="437" spans="13:14">
      <c r="M437"/>
      <c r="N437"/>
    </row>
    <row r="438" spans="13:14">
      <c r="M438"/>
      <c r="N438"/>
    </row>
    <row r="439" spans="13:14">
      <c r="M439"/>
      <c r="N439"/>
    </row>
    <row r="440" spans="13:14">
      <c r="M440"/>
      <c r="N440"/>
    </row>
    <row r="441" spans="13:14">
      <c r="M441"/>
      <c r="N441"/>
    </row>
    <row r="442" spans="13:14">
      <c r="M442"/>
      <c r="N442"/>
    </row>
    <row r="443" spans="13:14">
      <c r="M443"/>
      <c r="N443"/>
    </row>
    <row r="444" spans="13:14">
      <c r="M444"/>
      <c r="N444"/>
    </row>
    <row r="445" spans="13:14">
      <c r="M445"/>
      <c r="N445"/>
    </row>
    <row r="446" spans="13:14">
      <c r="M446"/>
      <c r="N446"/>
    </row>
    <row r="447" spans="13:14">
      <c r="M447"/>
      <c r="N447"/>
    </row>
    <row r="448" spans="13:14">
      <c r="M448"/>
      <c r="N448"/>
    </row>
    <row r="449" spans="13:14">
      <c r="M449"/>
      <c r="N449"/>
    </row>
    <row r="450" spans="13:14">
      <c r="M450"/>
      <c r="N450"/>
    </row>
    <row r="451" spans="13:14">
      <c r="M451"/>
      <c r="N451"/>
    </row>
    <row r="452" spans="13:14">
      <c r="M452"/>
      <c r="N452"/>
    </row>
    <row r="453" spans="13:14">
      <c r="M453"/>
      <c r="N453"/>
    </row>
    <row r="454" spans="13:14">
      <c r="M454"/>
      <c r="N454"/>
    </row>
    <row r="455" spans="13:14">
      <c r="M455"/>
      <c r="N455"/>
    </row>
    <row r="456" spans="13:14">
      <c r="M456"/>
      <c r="N456"/>
    </row>
    <row r="457" spans="13:14">
      <c r="M457"/>
      <c r="N457"/>
    </row>
    <row r="458" spans="13:14">
      <c r="M458"/>
      <c r="N458"/>
    </row>
    <row r="459" spans="13:14">
      <c r="M459"/>
      <c r="N459"/>
    </row>
    <row r="460" spans="13:14">
      <c r="M460"/>
      <c r="N460"/>
    </row>
    <row r="461" spans="13:14">
      <c r="M461"/>
      <c r="N461"/>
    </row>
    <row r="462" spans="13:14">
      <c r="M462"/>
      <c r="N462"/>
    </row>
    <row r="463" spans="13:14">
      <c r="M463"/>
      <c r="N463"/>
    </row>
    <row r="464" spans="13:14">
      <c r="M464"/>
      <c r="N464"/>
    </row>
    <row r="465" spans="13:14">
      <c r="M465"/>
      <c r="N465"/>
    </row>
    <row r="466" spans="13:14">
      <c r="M466"/>
      <c r="N466"/>
    </row>
    <row r="467" spans="13:14">
      <c r="M467"/>
      <c r="N467"/>
    </row>
    <row r="468" spans="13:14">
      <c r="M468"/>
      <c r="N468"/>
    </row>
    <row r="469" spans="13:14">
      <c r="M469"/>
      <c r="N469"/>
    </row>
    <row r="470" spans="13:14">
      <c r="M470"/>
      <c r="N470"/>
    </row>
    <row r="471" spans="13:14">
      <c r="M471"/>
      <c r="N471"/>
    </row>
    <row r="472" spans="13:14">
      <c r="M472"/>
      <c r="N472"/>
    </row>
    <row r="473" spans="13:14">
      <c r="M473"/>
      <c r="N473"/>
    </row>
    <row r="474" spans="13:14">
      <c r="M474"/>
      <c r="N474"/>
    </row>
    <row r="475" spans="13:14">
      <c r="M475"/>
      <c r="N475"/>
    </row>
    <row r="476" spans="13:14">
      <c r="M476"/>
      <c r="N476"/>
    </row>
    <row r="477" spans="13:14">
      <c r="M477"/>
      <c r="N477"/>
    </row>
    <row r="478" spans="13:14">
      <c r="M478"/>
      <c r="N478"/>
    </row>
    <row r="479" spans="13:14">
      <c r="M479"/>
      <c r="N479"/>
    </row>
    <row r="480" spans="13:14">
      <c r="M480"/>
      <c r="N480"/>
    </row>
  </sheetData>
  <sortState xmlns:xlrd2="http://schemas.microsoft.com/office/spreadsheetml/2017/richdata2" ref="D202:F221">
    <sortCondition ref="D202:D221"/>
  </sortState>
  <phoneticPr fontId="0" type="noConversion"/>
  <dataValidations count="1">
    <dataValidation type="list" allowBlank="1" showInputMessage="1" showErrorMessage="1" sqref="A2" xr:uid="{AEA298F1-7DE6-45DF-A863-E7D668E6A6A7}">
      <formula1>"1,2,3,4,5,6,7,8,9,10,11,12,13,14,15,16,17,18"</formula1>
    </dataValidation>
  </dataValidation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1925C-8D4F-4F55-9D3B-9EAAF5A337B0}">
  <sheetPr codeName="Sheet1">
    <tabColor rgb="FFFF0000"/>
  </sheetPr>
  <dimension ref="A1:BV363"/>
  <sheetViews>
    <sheetView zoomScale="90" zoomScaleNormal="90" workbookViewId="0"/>
  </sheetViews>
  <sheetFormatPr defaultRowHeight="12.75"/>
  <cols>
    <col min="1" max="1" width="24.42578125" style="29" bestFit="1" customWidth="1"/>
    <col min="2" max="2" width="16" style="29" bestFit="1" customWidth="1"/>
    <col min="3" max="3" width="7.85546875" bestFit="1" customWidth="1"/>
    <col min="4" max="4" width="7.7109375" bestFit="1" customWidth="1"/>
    <col min="5" max="6" width="7.28515625" bestFit="1" customWidth="1"/>
    <col min="7" max="7" width="15.5703125" bestFit="1" customWidth="1"/>
    <col min="8" max="8" width="8.42578125" bestFit="1" customWidth="1"/>
    <col min="9" max="10" width="7.5703125" bestFit="1" customWidth="1"/>
    <col min="11" max="11" width="28.42578125" bestFit="1" customWidth="1"/>
    <col min="12" max="12" width="7.42578125" customWidth="1"/>
    <col min="13" max="13" width="7.42578125" bestFit="1" customWidth="1"/>
    <col min="14" max="14" width="4.140625" bestFit="1" customWidth="1"/>
    <col min="15" max="15" width="4.85546875" bestFit="1" customWidth="1"/>
    <col min="16" max="19" width="7" bestFit="1" customWidth="1"/>
    <col min="20" max="20" width="7" customWidth="1"/>
    <col min="21" max="21" width="4.42578125" bestFit="1" customWidth="1"/>
    <col min="22" max="22" width="5.5703125" customWidth="1"/>
    <col min="23" max="23" width="16" bestFit="1" customWidth="1"/>
    <col min="24" max="24" width="24.7109375" bestFit="1" customWidth="1"/>
    <col min="25" max="25" width="2.7109375" customWidth="1"/>
    <col min="26" max="26" width="2.5703125" customWidth="1"/>
    <col min="27" max="27" width="6.140625" bestFit="1" customWidth="1"/>
    <col min="28" max="28" width="17" bestFit="1" customWidth="1"/>
    <col min="29" max="29" width="7.7109375" bestFit="1" customWidth="1"/>
    <col min="30" max="30" width="9.140625" bestFit="1" customWidth="1"/>
    <col min="31" max="31" width="6.28515625" bestFit="1" customWidth="1"/>
    <col min="32" max="32" width="12.7109375" bestFit="1" customWidth="1"/>
    <col min="33" max="33" width="17" bestFit="1" customWidth="1"/>
    <col min="34" max="34" width="18.140625" bestFit="1" customWidth="1"/>
    <col min="35" max="35" width="24.140625" bestFit="1" customWidth="1"/>
    <col min="36" max="36" width="9.7109375" bestFit="1" customWidth="1"/>
    <col min="37" max="38" width="8.140625" bestFit="1" customWidth="1"/>
    <col min="39" max="39" width="10.85546875" bestFit="1" customWidth="1"/>
    <col min="40" max="40" width="11.42578125" bestFit="1" customWidth="1"/>
    <col min="41" max="41" width="10.140625" bestFit="1" customWidth="1"/>
    <col min="42" max="42" width="6.28515625" bestFit="1" customWidth="1"/>
    <col min="43" max="43" width="8.85546875" bestFit="1" customWidth="1"/>
    <col min="44" max="44" width="4.5703125" bestFit="1" customWidth="1"/>
    <col min="45" max="45" width="6.7109375" bestFit="1" customWidth="1"/>
    <col min="46" max="46" width="5.5703125" bestFit="1" customWidth="1"/>
    <col min="47" max="47" width="12.7109375" bestFit="1" customWidth="1"/>
    <col min="48" max="48" width="10.140625" bestFit="1" customWidth="1"/>
    <col min="49" max="49" width="8.42578125" bestFit="1" customWidth="1"/>
    <col min="50" max="50" width="11.28515625" bestFit="1" customWidth="1"/>
    <col min="51" max="51" width="12" bestFit="1" customWidth="1"/>
    <col min="52" max="52" width="13.140625" bestFit="1" customWidth="1"/>
    <col min="53" max="53" width="12" bestFit="1" customWidth="1"/>
    <col min="54" max="54" width="7.85546875" bestFit="1" customWidth="1"/>
    <col min="55" max="55" width="9.42578125" bestFit="1" customWidth="1"/>
    <col min="56" max="56" width="13.28515625" bestFit="1" customWidth="1"/>
    <col min="57" max="57" width="13.42578125" bestFit="1" customWidth="1"/>
    <col min="58" max="58" width="12.28515625" bestFit="1" customWidth="1"/>
    <col min="59" max="59" width="8.85546875" bestFit="1" customWidth="1"/>
    <col min="60" max="60" width="13.7109375" bestFit="1" customWidth="1"/>
    <col min="61" max="61" width="11.85546875" bestFit="1" customWidth="1"/>
    <col min="62" max="62" width="12.85546875" bestFit="1" customWidth="1"/>
    <col min="63" max="63" width="11.85546875" bestFit="1" customWidth="1"/>
    <col min="64" max="64" width="7.7109375" bestFit="1" customWidth="1"/>
    <col min="65" max="65" width="9.28515625" bestFit="1" customWidth="1"/>
    <col min="66" max="66" width="13.140625" bestFit="1" customWidth="1"/>
    <col min="67" max="67" width="13.28515625" bestFit="1" customWidth="1"/>
    <col min="68" max="68" width="12.140625" bestFit="1" customWidth="1"/>
    <col min="69" max="69" width="8.7109375" bestFit="1" customWidth="1"/>
    <col min="70" max="70" width="13.5703125" bestFit="1" customWidth="1"/>
    <col min="71" max="71" width="7.28515625" bestFit="1" customWidth="1"/>
    <col min="72" max="72" width="8.28515625" bestFit="1" customWidth="1"/>
    <col min="73" max="73" width="17.7109375" bestFit="1" customWidth="1"/>
    <col min="74" max="74" width="18.7109375" bestFit="1" customWidth="1"/>
    <col min="75" max="75" width="8" bestFit="1" customWidth="1"/>
  </cols>
  <sheetData>
    <row r="1" spans="1:30" ht="16.5" thickBot="1">
      <c r="A1" s="57" t="s">
        <v>142</v>
      </c>
      <c r="B1" s="57" t="s">
        <v>143</v>
      </c>
      <c r="C1" s="57" t="s">
        <v>54</v>
      </c>
      <c r="D1" s="57" t="s">
        <v>55</v>
      </c>
      <c r="E1" s="57" t="s">
        <v>56</v>
      </c>
      <c r="F1" s="57" t="s">
        <v>57</v>
      </c>
      <c r="G1" s="57" t="s">
        <v>13</v>
      </c>
      <c r="H1" s="58" t="s">
        <v>76</v>
      </c>
      <c r="I1" s="58" t="s">
        <v>78</v>
      </c>
      <c r="J1" s="58" t="s">
        <v>77</v>
      </c>
      <c r="K1" s="57" t="s">
        <v>402</v>
      </c>
      <c r="W1" s="59" t="s">
        <v>143</v>
      </c>
      <c r="X1" s="60" t="s">
        <v>142</v>
      </c>
      <c r="Y1" s="27"/>
      <c r="AA1" s="56" t="s">
        <v>237</v>
      </c>
      <c r="AB1" s="72" t="s">
        <v>238</v>
      </c>
      <c r="AC1" s="56" t="s">
        <v>239</v>
      </c>
      <c r="AD1" s="56" t="s">
        <v>240</v>
      </c>
    </row>
    <row r="2" spans="1:30">
      <c r="A2" s="63" t="str">
        <f>VLOOKUP(B2,$W$1:$X$34,2,0)</f>
        <v>No Defense</v>
      </c>
      <c r="B2" s="63" t="s">
        <v>397</v>
      </c>
      <c r="C2" s="64"/>
      <c r="D2" s="64"/>
      <c r="E2" s="64"/>
      <c r="F2" s="64">
        <v>999</v>
      </c>
      <c r="G2" s="64">
        <v>99</v>
      </c>
      <c r="H2" s="64"/>
      <c r="I2" s="64"/>
      <c r="J2" s="64"/>
      <c r="K2" s="64">
        <f t="shared" ref="K2" si="0">($H2*2)+($I2*2)+($J2*6)</f>
        <v>0</v>
      </c>
      <c r="W2" s="37" t="s">
        <v>96</v>
      </c>
      <c r="X2" s="38" t="s">
        <v>382</v>
      </c>
      <c r="Y2" s="27"/>
      <c r="AA2" t="s">
        <v>96</v>
      </c>
      <c r="AB2" s="70" t="s">
        <v>251</v>
      </c>
      <c r="AC2">
        <v>21</v>
      </c>
      <c r="AD2">
        <v>45</v>
      </c>
    </row>
    <row r="3" spans="1:30">
      <c r="A3" s="28" t="str">
        <f t="shared" ref="A3:A32" si="1">INDEX(X:X,MATCH(B3,W:W,0))</f>
        <v>Arizona Cardinals</v>
      </c>
      <c r="B3" s="28" t="s">
        <v>96</v>
      </c>
      <c r="C3">
        <v>3</v>
      </c>
      <c r="D3">
        <v>0</v>
      </c>
      <c r="E3">
        <v>0</v>
      </c>
      <c r="F3">
        <v>412</v>
      </c>
      <c r="G3">
        <v>45</v>
      </c>
      <c r="H3">
        <v>0</v>
      </c>
      <c r="I3">
        <v>0</v>
      </c>
      <c r="J3">
        <v>0</v>
      </c>
      <c r="K3">
        <f t="shared" ref="K3:K32" si="2">(H3*2)+(I3*2)+(J3*6)</f>
        <v>0</v>
      </c>
      <c r="W3" s="37" t="s">
        <v>83</v>
      </c>
      <c r="X3" s="38" t="s">
        <v>371</v>
      </c>
      <c r="Y3" s="27"/>
      <c r="AA3" t="s">
        <v>83</v>
      </c>
      <c r="AB3" s="70" t="s">
        <v>297</v>
      </c>
      <c r="AC3">
        <v>23</v>
      </c>
      <c r="AD3">
        <v>30</v>
      </c>
    </row>
    <row r="4" spans="1:30">
      <c r="A4" s="28" t="str">
        <f t="shared" si="1"/>
        <v>Atlanta Falcons</v>
      </c>
      <c r="B4" s="28" t="s">
        <v>83</v>
      </c>
      <c r="C4">
        <v>4</v>
      </c>
      <c r="D4">
        <v>1</v>
      </c>
      <c r="E4">
        <v>0</v>
      </c>
      <c r="F4">
        <v>391</v>
      </c>
      <c r="G4">
        <v>30</v>
      </c>
      <c r="H4">
        <v>0</v>
      </c>
      <c r="I4">
        <v>0</v>
      </c>
      <c r="J4">
        <v>1</v>
      </c>
      <c r="K4">
        <f t="shared" si="2"/>
        <v>6</v>
      </c>
      <c r="W4" s="37" t="s">
        <v>110</v>
      </c>
      <c r="X4" s="38" t="s">
        <v>395</v>
      </c>
      <c r="Y4" s="27"/>
      <c r="AA4" t="s">
        <v>110</v>
      </c>
      <c r="AB4" s="70" t="s">
        <v>301</v>
      </c>
      <c r="AC4">
        <v>30</v>
      </c>
      <c r="AD4">
        <v>23</v>
      </c>
    </row>
    <row r="5" spans="1:30">
      <c r="A5" s="28" t="str">
        <f t="shared" si="1"/>
        <v>Baltimore Ravens</v>
      </c>
      <c r="B5" s="28" t="s">
        <v>110</v>
      </c>
      <c r="C5">
        <v>3</v>
      </c>
      <c r="D5">
        <v>0</v>
      </c>
      <c r="E5">
        <v>1</v>
      </c>
      <c r="F5">
        <v>367</v>
      </c>
      <c r="G5">
        <v>23</v>
      </c>
      <c r="H5">
        <v>0</v>
      </c>
      <c r="I5">
        <v>0</v>
      </c>
      <c r="J5">
        <v>0</v>
      </c>
      <c r="K5">
        <f t="shared" si="2"/>
        <v>0</v>
      </c>
      <c r="W5" s="37" t="s">
        <v>95</v>
      </c>
      <c r="X5" s="38" t="s">
        <v>381</v>
      </c>
      <c r="Y5" s="27"/>
      <c r="AA5" t="s">
        <v>95</v>
      </c>
      <c r="AB5" s="70" t="s">
        <v>296</v>
      </c>
      <c r="AC5">
        <v>37</v>
      </c>
      <c r="AD5">
        <v>34</v>
      </c>
    </row>
    <row r="6" spans="1:30">
      <c r="A6" s="28" t="str">
        <f t="shared" si="1"/>
        <v>Buffalo Bills</v>
      </c>
      <c r="B6" s="28" t="s">
        <v>95</v>
      </c>
      <c r="C6">
        <v>1</v>
      </c>
      <c r="D6">
        <v>0</v>
      </c>
      <c r="E6">
        <v>0</v>
      </c>
      <c r="F6">
        <v>454</v>
      </c>
      <c r="G6">
        <v>34</v>
      </c>
      <c r="H6">
        <v>0</v>
      </c>
      <c r="I6">
        <v>0</v>
      </c>
      <c r="J6">
        <v>0</v>
      </c>
      <c r="K6">
        <f t="shared" si="2"/>
        <v>0</v>
      </c>
      <c r="W6" s="37" t="s">
        <v>85</v>
      </c>
      <c r="X6" s="38" t="s">
        <v>373</v>
      </c>
      <c r="Y6" s="27"/>
      <c r="AA6" t="s">
        <v>108</v>
      </c>
      <c r="AB6" s="70" t="s">
        <v>248</v>
      </c>
      <c r="AC6">
        <v>7</v>
      </c>
      <c r="AD6">
        <v>31</v>
      </c>
    </row>
    <row r="7" spans="1:30">
      <c r="A7" s="28" t="str">
        <f t="shared" si="1"/>
        <v>Chicago Bears</v>
      </c>
      <c r="B7" s="28" t="s">
        <v>108</v>
      </c>
      <c r="C7">
        <v>2</v>
      </c>
      <c r="D7">
        <v>0</v>
      </c>
      <c r="E7">
        <v>0</v>
      </c>
      <c r="F7">
        <v>428</v>
      </c>
      <c r="G7">
        <v>31</v>
      </c>
      <c r="H7">
        <v>0</v>
      </c>
      <c r="I7">
        <v>0</v>
      </c>
      <c r="J7">
        <v>0</v>
      </c>
      <c r="K7">
        <f t="shared" si="2"/>
        <v>0</v>
      </c>
      <c r="W7" s="37" t="s">
        <v>108</v>
      </c>
      <c r="X7" s="38" t="s">
        <v>393</v>
      </c>
      <c r="Y7" s="27"/>
      <c r="AA7" t="s">
        <v>87</v>
      </c>
      <c r="AB7" s="70" t="s">
        <v>243</v>
      </c>
      <c r="AC7">
        <v>31</v>
      </c>
      <c r="AD7">
        <v>24</v>
      </c>
    </row>
    <row r="8" spans="1:30">
      <c r="A8" s="28" t="str">
        <f t="shared" si="1"/>
        <v>Cincinnati Bengals</v>
      </c>
      <c r="B8" s="28" t="s">
        <v>87</v>
      </c>
      <c r="C8">
        <v>3</v>
      </c>
      <c r="D8">
        <v>1</v>
      </c>
      <c r="E8">
        <v>2</v>
      </c>
      <c r="F8">
        <v>331</v>
      </c>
      <c r="G8">
        <v>24</v>
      </c>
      <c r="H8">
        <v>0</v>
      </c>
      <c r="I8">
        <v>0</v>
      </c>
      <c r="J8">
        <v>0</v>
      </c>
      <c r="K8">
        <f t="shared" si="2"/>
        <v>0</v>
      </c>
      <c r="W8" s="37" t="s">
        <v>87</v>
      </c>
      <c r="X8" s="38" t="s">
        <v>375</v>
      </c>
      <c r="Y8" s="27"/>
      <c r="AA8" t="s">
        <v>100</v>
      </c>
      <c r="AB8" s="70" t="s">
        <v>259</v>
      </c>
      <c r="AC8">
        <v>12</v>
      </c>
      <c r="AD8">
        <v>17</v>
      </c>
    </row>
    <row r="9" spans="1:30">
      <c r="A9" s="28" t="str">
        <f t="shared" si="1"/>
        <v>Cleveland Browns</v>
      </c>
      <c r="B9" s="28" t="s">
        <v>100</v>
      </c>
      <c r="C9">
        <v>4</v>
      </c>
      <c r="D9">
        <v>2</v>
      </c>
      <c r="E9">
        <v>0</v>
      </c>
      <c r="F9">
        <v>276</v>
      </c>
      <c r="G9">
        <v>17</v>
      </c>
      <c r="H9">
        <v>0</v>
      </c>
      <c r="I9">
        <v>0</v>
      </c>
      <c r="J9">
        <v>0</v>
      </c>
      <c r="K9">
        <f t="shared" si="2"/>
        <v>0</v>
      </c>
      <c r="W9" s="37" t="s">
        <v>100</v>
      </c>
      <c r="X9" s="38" t="s">
        <v>386</v>
      </c>
      <c r="Y9" s="27"/>
      <c r="AA9" t="s">
        <v>80</v>
      </c>
      <c r="AB9" s="70" t="s">
        <v>258</v>
      </c>
      <c r="AC9">
        <v>16</v>
      </c>
      <c r="AD9">
        <v>24</v>
      </c>
    </row>
    <row r="10" spans="1:30">
      <c r="A10" s="28" t="str">
        <f t="shared" si="1"/>
        <v>Dallas Cowboys</v>
      </c>
      <c r="B10" s="28" t="s">
        <v>80</v>
      </c>
      <c r="C10">
        <v>1</v>
      </c>
      <c r="D10">
        <v>0</v>
      </c>
      <c r="E10">
        <v>0</v>
      </c>
      <c r="F10">
        <v>419</v>
      </c>
      <c r="G10">
        <v>24</v>
      </c>
      <c r="H10">
        <v>0</v>
      </c>
      <c r="I10">
        <v>0</v>
      </c>
      <c r="J10">
        <v>0</v>
      </c>
      <c r="K10">
        <f t="shared" si="2"/>
        <v>0</v>
      </c>
      <c r="W10" s="37" t="s">
        <v>80</v>
      </c>
      <c r="X10" s="38" t="s">
        <v>368</v>
      </c>
      <c r="Y10" s="27"/>
      <c r="AA10" t="s">
        <v>102</v>
      </c>
      <c r="AB10" s="70" t="s">
        <v>257</v>
      </c>
      <c r="AC10">
        <v>23</v>
      </c>
      <c r="AD10">
        <v>17</v>
      </c>
    </row>
    <row r="11" spans="1:30">
      <c r="A11" s="28" t="str">
        <f t="shared" si="1"/>
        <v>Denver Broncos</v>
      </c>
      <c r="B11" s="28" t="s">
        <v>102</v>
      </c>
      <c r="C11">
        <v>5</v>
      </c>
      <c r="D11">
        <v>2</v>
      </c>
      <c r="E11">
        <v>1</v>
      </c>
      <c r="F11">
        <v>237</v>
      </c>
      <c r="G11">
        <v>17</v>
      </c>
      <c r="H11">
        <v>0</v>
      </c>
      <c r="I11">
        <v>0</v>
      </c>
      <c r="J11">
        <v>0</v>
      </c>
      <c r="K11">
        <f t="shared" si="2"/>
        <v>0</v>
      </c>
      <c r="W11" s="37" t="s">
        <v>102</v>
      </c>
      <c r="X11" s="38" t="s">
        <v>388</v>
      </c>
      <c r="Y11" s="27"/>
      <c r="AA11" t="s">
        <v>91</v>
      </c>
      <c r="AB11" s="70" t="s">
        <v>247</v>
      </c>
      <c r="AC11">
        <v>45</v>
      </c>
      <c r="AD11">
        <v>21</v>
      </c>
    </row>
    <row r="12" spans="1:30">
      <c r="A12" s="28" t="str">
        <f t="shared" si="1"/>
        <v>Detroit Lions</v>
      </c>
      <c r="B12" s="28" t="s">
        <v>91</v>
      </c>
      <c r="C12">
        <v>5</v>
      </c>
      <c r="D12">
        <v>0</v>
      </c>
      <c r="E12">
        <v>1</v>
      </c>
      <c r="F12">
        <v>327</v>
      </c>
      <c r="G12">
        <v>21</v>
      </c>
      <c r="H12">
        <v>0</v>
      </c>
      <c r="I12">
        <v>0</v>
      </c>
      <c r="J12">
        <v>0</v>
      </c>
      <c r="K12">
        <f t="shared" si="2"/>
        <v>0</v>
      </c>
      <c r="W12" s="37" t="s">
        <v>91</v>
      </c>
      <c r="X12" s="38" t="s">
        <v>378</v>
      </c>
      <c r="Y12" s="27"/>
      <c r="AA12" t="s">
        <v>104</v>
      </c>
      <c r="AB12" s="70" t="s">
        <v>186</v>
      </c>
      <c r="AC12">
        <v>31</v>
      </c>
      <c r="AD12">
        <v>7</v>
      </c>
    </row>
    <row r="13" spans="1:30">
      <c r="A13" s="28" t="str">
        <f t="shared" si="1"/>
        <v>Green Bay Packers</v>
      </c>
      <c r="B13" s="28" t="s">
        <v>104</v>
      </c>
      <c r="C13">
        <v>4</v>
      </c>
      <c r="D13">
        <v>2</v>
      </c>
      <c r="E13">
        <v>3</v>
      </c>
      <c r="F13">
        <v>246</v>
      </c>
      <c r="G13">
        <v>7</v>
      </c>
      <c r="H13">
        <v>0</v>
      </c>
      <c r="I13">
        <v>0</v>
      </c>
      <c r="J13">
        <v>0</v>
      </c>
      <c r="K13">
        <f t="shared" si="2"/>
        <v>0</v>
      </c>
      <c r="W13" s="37" t="s">
        <v>104</v>
      </c>
      <c r="X13" s="38" t="s">
        <v>390</v>
      </c>
      <c r="Y13" s="27"/>
      <c r="AA13" t="s">
        <v>93</v>
      </c>
      <c r="AB13" s="70" t="s">
        <v>242</v>
      </c>
      <c r="AC13">
        <v>26</v>
      </c>
      <c r="AD13">
        <v>3</v>
      </c>
    </row>
    <row r="14" spans="1:30">
      <c r="A14" s="28" t="str">
        <f t="shared" si="1"/>
        <v>Houston Texans</v>
      </c>
      <c r="B14" s="28" t="s">
        <v>93</v>
      </c>
      <c r="C14">
        <v>4</v>
      </c>
      <c r="D14">
        <v>1</v>
      </c>
      <c r="E14">
        <v>1</v>
      </c>
      <c r="F14">
        <v>187</v>
      </c>
      <c r="G14">
        <v>3</v>
      </c>
      <c r="H14">
        <v>0</v>
      </c>
      <c r="I14">
        <v>0</v>
      </c>
      <c r="J14">
        <v>0</v>
      </c>
      <c r="K14">
        <f t="shared" si="2"/>
        <v>0</v>
      </c>
      <c r="W14" s="37" t="s">
        <v>93</v>
      </c>
      <c r="X14" s="38" t="s">
        <v>380</v>
      </c>
      <c r="Y14" s="27"/>
      <c r="AA14" t="s">
        <v>89</v>
      </c>
      <c r="AB14" s="70" t="s">
        <v>246</v>
      </c>
      <c r="AC14">
        <v>22</v>
      </c>
      <c r="AD14">
        <v>34</v>
      </c>
    </row>
    <row r="15" spans="1:30">
      <c r="A15" s="28" t="str">
        <f t="shared" si="1"/>
        <v>Indianapolis Colts</v>
      </c>
      <c r="B15" s="28" t="s">
        <v>89</v>
      </c>
      <c r="C15">
        <v>1</v>
      </c>
      <c r="D15">
        <v>0</v>
      </c>
      <c r="E15">
        <v>0</v>
      </c>
      <c r="F15">
        <v>352</v>
      </c>
      <c r="G15">
        <v>34</v>
      </c>
      <c r="H15">
        <v>0</v>
      </c>
      <c r="I15">
        <v>0</v>
      </c>
      <c r="J15">
        <v>0</v>
      </c>
      <c r="K15">
        <f t="shared" si="2"/>
        <v>0</v>
      </c>
      <c r="W15" s="37" t="s">
        <v>89</v>
      </c>
      <c r="X15" s="38" t="s">
        <v>367</v>
      </c>
      <c r="Y15" s="27"/>
      <c r="AA15" t="s">
        <v>92</v>
      </c>
      <c r="AB15" s="70" t="s">
        <v>299</v>
      </c>
      <c r="AC15">
        <v>19</v>
      </c>
      <c r="AD15">
        <v>17</v>
      </c>
    </row>
    <row r="16" spans="1:30">
      <c r="A16" s="28" t="str">
        <f t="shared" si="1"/>
        <v>Jacksonville Jaguars</v>
      </c>
      <c r="B16" s="28" t="s">
        <v>92</v>
      </c>
      <c r="C16">
        <v>1</v>
      </c>
      <c r="D16">
        <v>0</v>
      </c>
      <c r="E16">
        <v>0</v>
      </c>
      <c r="F16">
        <v>232</v>
      </c>
      <c r="G16">
        <v>17</v>
      </c>
      <c r="H16">
        <v>0</v>
      </c>
      <c r="I16">
        <v>0</v>
      </c>
      <c r="J16">
        <v>0</v>
      </c>
      <c r="K16">
        <f t="shared" si="2"/>
        <v>0</v>
      </c>
      <c r="W16" s="37" t="s">
        <v>92</v>
      </c>
      <c r="X16" s="38" t="s">
        <v>379</v>
      </c>
      <c r="Y16" s="27"/>
      <c r="AA16" t="s">
        <v>98</v>
      </c>
      <c r="AB16" s="70" t="s">
        <v>300</v>
      </c>
      <c r="AC16">
        <v>17</v>
      </c>
      <c r="AD16">
        <v>23</v>
      </c>
    </row>
    <row r="17" spans="1:30">
      <c r="A17" s="28" t="str">
        <f t="shared" si="1"/>
        <v>San Diego Chargers</v>
      </c>
      <c r="B17" s="28" t="s">
        <v>98</v>
      </c>
      <c r="C17">
        <v>1</v>
      </c>
      <c r="D17">
        <v>1</v>
      </c>
      <c r="E17">
        <v>0</v>
      </c>
      <c r="F17">
        <v>224</v>
      </c>
      <c r="G17">
        <v>23</v>
      </c>
      <c r="H17">
        <v>0</v>
      </c>
      <c r="I17">
        <v>0</v>
      </c>
      <c r="J17">
        <v>0</v>
      </c>
      <c r="K17">
        <f t="shared" si="2"/>
        <v>0</v>
      </c>
      <c r="W17" s="37" t="s">
        <v>101</v>
      </c>
      <c r="X17" s="38" t="s">
        <v>387</v>
      </c>
      <c r="Y17" s="27"/>
      <c r="AA17" t="s">
        <v>109</v>
      </c>
      <c r="AB17" s="70" t="s">
        <v>191</v>
      </c>
      <c r="AC17">
        <v>34</v>
      </c>
      <c r="AD17">
        <v>37</v>
      </c>
    </row>
    <row r="18" spans="1:30">
      <c r="A18" s="28" t="str">
        <f t="shared" si="1"/>
        <v>Los Angeles Rams</v>
      </c>
      <c r="B18" s="28" t="s">
        <v>109</v>
      </c>
      <c r="C18">
        <v>1</v>
      </c>
      <c r="D18">
        <v>1</v>
      </c>
      <c r="E18">
        <v>1</v>
      </c>
      <c r="F18">
        <v>436</v>
      </c>
      <c r="G18">
        <v>37</v>
      </c>
      <c r="H18">
        <v>0</v>
      </c>
      <c r="I18">
        <v>0</v>
      </c>
      <c r="J18">
        <v>0</v>
      </c>
      <c r="K18">
        <f t="shared" si="2"/>
        <v>0</v>
      </c>
      <c r="W18" s="37" t="s">
        <v>98</v>
      </c>
      <c r="X18" s="38" t="s">
        <v>384</v>
      </c>
      <c r="Y18" s="27"/>
      <c r="AA18" t="s">
        <v>465</v>
      </c>
      <c r="AB18" s="70" t="s">
        <v>304</v>
      </c>
      <c r="AC18">
        <v>17</v>
      </c>
      <c r="AD18">
        <v>45</v>
      </c>
    </row>
    <row r="19" spans="1:30">
      <c r="A19" s="28" t="str">
        <f t="shared" si="1"/>
        <v>Los Angeles Raiders</v>
      </c>
      <c r="B19" s="28" t="s">
        <v>111</v>
      </c>
      <c r="C19">
        <v>1</v>
      </c>
      <c r="D19">
        <v>1</v>
      </c>
      <c r="E19">
        <v>0</v>
      </c>
      <c r="F19">
        <v>536</v>
      </c>
      <c r="G19">
        <v>45</v>
      </c>
      <c r="H19">
        <v>0</v>
      </c>
      <c r="I19">
        <v>0</v>
      </c>
      <c r="J19">
        <v>0</v>
      </c>
      <c r="K19">
        <f t="shared" si="2"/>
        <v>0</v>
      </c>
      <c r="W19" s="37" t="s">
        <v>109</v>
      </c>
      <c r="X19" s="38" t="s">
        <v>394</v>
      </c>
      <c r="Y19" s="27"/>
      <c r="AA19" t="s">
        <v>106</v>
      </c>
      <c r="AB19" s="70" t="s">
        <v>303</v>
      </c>
      <c r="AC19">
        <v>24</v>
      </c>
      <c r="AD19">
        <v>31</v>
      </c>
    </row>
    <row r="20" spans="1:30">
      <c r="A20" s="28" t="str">
        <f t="shared" si="1"/>
        <v>Miami Dolphins</v>
      </c>
      <c r="B20" s="28" t="s">
        <v>106</v>
      </c>
      <c r="C20">
        <v>0</v>
      </c>
      <c r="D20">
        <v>1</v>
      </c>
      <c r="E20">
        <v>0</v>
      </c>
      <c r="F20">
        <v>307</v>
      </c>
      <c r="G20">
        <v>31</v>
      </c>
      <c r="H20">
        <v>0</v>
      </c>
      <c r="I20">
        <v>0</v>
      </c>
      <c r="J20">
        <v>0</v>
      </c>
      <c r="K20">
        <f t="shared" si="2"/>
        <v>0</v>
      </c>
      <c r="W20" s="37" t="s">
        <v>111</v>
      </c>
      <c r="X20" s="38" t="s">
        <v>396</v>
      </c>
      <c r="Y20" s="27"/>
      <c r="AA20" t="s">
        <v>86</v>
      </c>
      <c r="AB20" s="70" t="s">
        <v>253</v>
      </c>
      <c r="AC20">
        <v>23</v>
      </c>
      <c r="AD20">
        <v>13</v>
      </c>
    </row>
    <row r="21" spans="1:30">
      <c r="A21" s="28" t="str">
        <f t="shared" si="1"/>
        <v>Minnesota Vikings</v>
      </c>
      <c r="B21" s="28" t="s">
        <v>86</v>
      </c>
      <c r="C21">
        <v>1</v>
      </c>
      <c r="D21">
        <v>1</v>
      </c>
      <c r="E21">
        <v>2</v>
      </c>
      <c r="F21">
        <v>142</v>
      </c>
      <c r="G21">
        <v>13</v>
      </c>
      <c r="H21">
        <v>0</v>
      </c>
      <c r="I21">
        <v>0</v>
      </c>
      <c r="J21">
        <v>0</v>
      </c>
      <c r="K21">
        <f t="shared" si="2"/>
        <v>0</v>
      </c>
      <c r="W21" s="37" t="s">
        <v>106</v>
      </c>
      <c r="X21" s="38" t="s">
        <v>392</v>
      </c>
      <c r="Y21" s="27"/>
      <c r="AA21" t="s">
        <v>105</v>
      </c>
      <c r="AB21" s="70" t="s">
        <v>302</v>
      </c>
      <c r="AC21">
        <v>13</v>
      </c>
      <c r="AD21">
        <v>23</v>
      </c>
    </row>
    <row r="22" spans="1:30">
      <c r="A22" s="28" t="str">
        <f t="shared" si="1"/>
        <v>New Orleans Saints</v>
      </c>
      <c r="B22" s="28" t="s">
        <v>105</v>
      </c>
      <c r="C22">
        <v>2</v>
      </c>
      <c r="D22">
        <v>2</v>
      </c>
      <c r="E22">
        <v>0</v>
      </c>
      <c r="F22">
        <v>364</v>
      </c>
      <c r="G22">
        <v>23</v>
      </c>
      <c r="H22">
        <v>0</v>
      </c>
      <c r="I22">
        <v>0</v>
      </c>
      <c r="J22">
        <v>1</v>
      </c>
      <c r="K22">
        <f t="shared" si="2"/>
        <v>6</v>
      </c>
      <c r="W22" s="37" t="s">
        <v>86</v>
      </c>
      <c r="X22" s="38" t="s">
        <v>374</v>
      </c>
      <c r="Y22" s="27"/>
      <c r="AA22" t="s">
        <v>107</v>
      </c>
      <c r="AB22" s="70" t="s">
        <v>466</v>
      </c>
      <c r="AC22">
        <v>45</v>
      </c>
      <c r="AD22">
        <v>17</v>
      </c>
    </row>
    <row r="23" spans="1:30">
      <c r="A23" s="28" t="str">
        <f t="shared" si="1"/>
        <v>New England Patriots</v>
      </c>
      <c r="B23" s="28" t="s">
        <v>107</v>
      </c>
      <c r="C23">
        <v>3</v>
      </c>
      <c r="D23">
        <v>1</v>
      </c>
      <c r="E23">
        <v>0</v>
      </c>
      <c r="F23">
        <v>306</v>
      </c>
      <c r="G23">
        <v>17</v>
      </c>
      <c r="H23">
        <v>0</v>
      </c>
      <c r="I23">
        <v>0</v>
      </c>
      <c r="J23">
        <v>0</v>
      </c>
      <c r="K23">
        <f t="shared" si="2"/>
        <v>0</v>
      </c>
      <c r="W23" s="37" t="s">
        <v>105</v>
      </c>
      <c r="X23" s="38" t="s">
        <v>391</v>
      </c>
      <c r="Y23" s="27"/>
      <c r="AA23" t="s">
        <v>103</v>
      </c>
      <c r="AB23" s="70" t="s">
        <v>163</v>
      </c>
      <c r="AC23">
        <v>27</v>
      </c>
      <c r="AD23">
        <v>27</v>
      </c>
    </row>
    <row r="24" spans="1:30">
      <c r="A24" s="28" t="str">
        <f t="shared" si="1"/>
        <v>New York Giants</v>
      </c>
      <c r="B24" s="28" t="s">
        <v>103</v>
      </c>
      <c r="C24">
        <v>5</v>
      </c>
      <c r="D24">
        <v>0</v>
      </c>
      <c r="E24">
        <v>0</v>
      </c>
      <c r="F24">
        <v>378</v>
      </c>
      <c r="G24">
        <v>27</v>
      </c>
      <c r="H24">
        <v>0</v>
      </c>
      <c r="I24">
        <v>0</v>
      </c>
      <c r="J24">
        <v>0</v>
      </c>
      <c r="K24">
        <f t="shared" si="2"/>
        <v>0</v>
      </c>
      <c r="W24" s="37" t="s">
        <v>107</v>
      </c>
      <c r="X24" s="38" t="s">
        <v>356</v>
      </c>
      <c r="Y24" s="27"/>
      <c r="AA24" t="s">
        <v>84</v>
      </c>
      <c r="AB24" s="70" t="s">
        <v>249</v>
      </c>
      <c r="AC24">
        <v>17</v>
      </c>
      <c r="AD24">
        <v>12</v>
      </c>
    </row>
    <row r="25" spans="1:30">
      <c r="A25" s="28" t="str">
        <f t="shared" si="1"/>
        <v>New York Jets</v>
      </c>
      <c r="B25" s="28" t="s">
        <v>84</v>
      </c>
      <c r="C25">
        <v>8</v>
      </c>
      <c r="D25">
        <v>2</v>
      </c>
      <c r="E25">
        <v>0</v>
      </c>
      <c r="F25">
        <v>197</v>
      </c>
      <c r="G25">
        <v>12</v>
      </c>
      <c r="H25">
        <v>0</v>
      </c>
      <c r="I25">
        <v>0</v>
      </c>
      <c r="J25">
        <v>0</v>
      </c>
      <c r="K25">
        <f t="shared" si="2"/>
        <v>0</v>
      </c>
      <c r="W25" s="37" t="s">
        <v>103</v>
      </c>
      <c r="X25" s="38" t="s">
        <v>389</v>
      </c>
      <c r="Y25" s="27"/>
      <c r="AA25" t="s">
        <v>82</v>
      </c>
      <c r="AB25" s="70" t="s">
        <v>222</v>
      </c>
      <c r="AC25">
        <v>17</v>
      </c>
      <c r="AD25">
        <v>19</v>
      </c>
    </row>
    <row r="26" spans="1:30">
      <c r="A26" s="28" t="str">
        <f t="shared" si="1"/>
        <v>Philadelphia Eagles</v>
      </c>
      <c r="B26" s="28" t="s">
        <v>82</v>
      </c>
      <c r="C26">
        <v>2</v>
      </c>
      <c r="D26">
        <v>0</v>
      </c>
      <c r="E26">
        <v>1</v>
      </c>
      <c r="F26">
        <v>408</v>
      </c>
      <c r="G26">
        <v>19</v>
      </c>
      <c r="H26">
        <v>0</v>
      </c>
      <c r="I26">
        <v>0</v>
      </c>
      <c r="J26">
        <v>0</v>
      </c>
      <c r="K26">
        <f t="shared" si="2"/>
        <v>0</v>
      </c>
      <c r="W26" s="37" t="s">
        <v>84</v>
      </c>
      <c r="X26" s="38" t="s">
        <v>372</v>
      </c>
      <c r="Y26" s="27"/>
      <c r="AA26" t="s">
        <v>94</v>
      </c>
      <c r="AB26" s="70" t="s">
        <v>244</v>
      </c>
      <c r="AC26">
        <v>34</v>
      </c>
      <c r="AD26">
        <v>22</v>
      </c>
    </row>
    <row r="27" spans="1:30">
      <c r="A27" s="28" t="str">
        <f t="shared" si="1"/>
        <v>Pittsburgh Steelers</v>
      </c>
      <c r="B27" s="28" t="s">
        <v>94</v>
      </c>
      <c r="C27">
        <v>1</v>
      </c>
      <c r="D27">
        <v>0</v>
      </c>
      <c r="E27">
        <v>0</v>
      </c>
      <c r="F27">
        <v>332</v>
      </c>
      <c r="G27">
        <v>22</v>
      </c>
      <c r="H27">
        <v>0</v>
      </c>
      <c r="I27">
        <v>0</v>
      </c>
      <c r="J27">
        <v>0</v>
      </c>
      <c r="K27">
        <f t="shared" si="2"/>
        <v>0</v>
      </c>
      <c r="W27" s="37" t="s">
        <v>82</v>
      </c>
      <c r="X27" s="38" t="s">
        <v>370</v>
      </c>
      <c r="Y27" s="27"/>
      <c r="AA27" t="s">
        <v>88</v>
      </c>
      <c r="AB27" s="70" t="s">
        <v>252</v>
      </c>
      <c r="AC27">
        <v>29</v>
      </c>
      <c r="AD27">
        <v>32</v>
      </c>
    </row>
    <row r="28" spans="1:30">
      <c r="A28" s="28" t="str">
        <f t="shared" si="1"/>
        <v>Seattle Seahawks</v>
      </c>
      <c r="B28" s="28" t="s">
        <v>88</v>
      </c>
      <c r="C28">
        <v>3</v>
      </c>
      <c r="D28">
        <v>2</v>
      </c>
      <c r="E28">
        <v>1</v>
      </c>
      <c r="F28">
        <v>269</v>
      </c>
      <c r="G28">
        <v>32</v>
      </c>
      <c r="H28">
        <v>0</v>
      </c>
      <c r="I28">
        <v>0</v>
      </c>
      <c r="J28">
        <v>0</v>
      </c>
      <c r="K28">
        <f t="shared" si="2"/>
        <v>0</v>
      </c>
      <c r="W28" s="37" t="s">
        <v>94</v>
      </c>
      <c r="X28" s="38" t="s">
        <v>366</v>
      </c>
      <c r="Y28" s="27"/>
      <c r="AA28" t="s">
        <v>90</v>
      </c>
      <c r="AB28" s="70" t="s">
        <v>241</v>
      </c>
      <c r="AC28">
        <v>32</v>
      </c>
      <c r="AD28">
        <v>29</v>
      </c>
    </row>
    <row r="29" spans="1:30">
      <c r="A29" s="28" t="str">
        <f t="shared" si="1"/>
        <v>San Francisco 49ers</v>
      </c>
      <c r="B29" s="28" t="s">
        <v>90</v>
      </c>
      <c r="C29">
        <v>5</v>
      </c>
      <c r="D29">
        <v>2</v>
      </c>
      <c r="E29">
        <v>2</v>
      </c>
      <c r="F29">
        <v>251</v>
      </c>
      <c r="G29">
        <v>29</v>
      </c>
      <c r="H29">
        <v>0</v>
      </c>
      <c r="I29">
        <v>0</v>
      </c>
      <c r="J29">
        <v>1</v>
      </c>
      <c r="K29">
        <f t="shared" si="2"/>
        <v>6</v>
      </c>
      <c r="W29" s="37" t="s">
        <v>88</v>
      </c>
      <c r="X29" s="38" t="s">
        <v>376</v>
      </c>
      <c r="Y29" s="27"/>
      <c r="AA29" t="s">
        <v>81</v>
      </c>
      <c r="AB29" s="70" t="s">
        <v>298</v>
      </c>
      <c r="AC29">
        <v>24</v>
      </c>
      <c r="AD29">
        <v>16</v>
      </c>
    </row>
    <row r="30" spans="1:30">
      <c r="A30" s="28" t="str">
        <f t="shared" si="1"/>
        <v>Tampa Bay Buccaneers</v>
      </c>
      <c r="B30" s="28" t="s">
        <v>81</v>
      </c>
      <c r="C30">
        <v>0</v>
      </c>
      <c r="D30">
        <v>1</v>
      </c>
      <c r="E30">
        <v>2</v>
      </c>
      <c r="F30">
        <v>366</v>
      </c>
      <c r="G30">
        <v>16</v>
      </c>
      <c r="H30">
        <v>0</v>
      </c>
      <c r="I30">
        <v>0</v>
      </c>
      <c r="J30">
        <v>0</v>
      </c>
      <c r="K30">
        <f t="shared" si="2"/>
        <v>0</v>
      </c>
      <c r="W30" s="37" t="s">
        <v>90</v>
      </c>
      <c r="X30" s="38" t="s">
        <v>377</v>
      </c>
      <c r="Y30" s="27"/>
      <c r="AA30" t="s">
        <v>97</v>
      </c>
      <c r="AB30" s="70" t="s">
        <v>250</v>
      </c>
      <c r="AC30">
        <v>3</v>
      </c>
      <c r="AD30">
        <v>26</v>
      </c>
    </row>
    <row r="31" spans="1:30">
      <c r="A31" s="28" t="str">
        <f t="shared" si="1"/>
        <v>Tennessee Titans</v>
      </c>
      <c r="B31" s="28" t="s">
        <v>97</v>
      </c>
      <c r="C31">
        <v>2</v>
      </c>
      <c r="D31">
        <v>0</v>
      </c>
      <c r="E31">
        <v>0</v>
      </c>
      <c r="F31">
        <v>329</v>
      </c>
      <c r="G31">
        <v>26</v>
      </c>
      <c r="H31">
        <v>0</v>
      </c>
      <c r="I31">
        <v>0</v>
      </c>
      <c r="J31">
        <v>0</v>
      </c>
      <c r="K31">
        <f t="shared" si="2"/>
        <v>0</v>
      </c>
      <c r="W31" s="37" t="s">
        <v>81</v>
      </c>
      <c r="X31" s="38" t="s">
        <v>369</v>
      </c>
      <c r="Y31" s="27"/>
      <c r="AA31" t="s">
        <v>99</v>
      </c>
      <c r="AB31" s="70" t="s">
        <v>245</v>
      </c>
      <c r="AC31">
        <v>27</v>
      </c>
      <c r="AD31">
        <v>27</v>
      </c>
    </row>
    <row r="32" spans="1:30">
      <c r="A32" s="28" t="str">
        <f t="shared" si="1"/>
        <v>Washington Commanders</v>
      </c>
      <c r="B32" s="28" t="s">
        <v>99</v>
      </c>
      <c r="C32">
        <v>2</v>
      </c>
      <c r="D32">
        <v>2</v>
      </c>
      <c r="E32">
        <v>0</v>
      </c>
      <c r="F32">
        <v>408</v>
      </c>
      <c r="G32">
        <v>27</v>
      </c>
      <c r="H32">
        <v>0</v>
      </c>
      <c r="I32">
        <v>0</v>
      </c>
      <c r="J32">
        <v>0</v>
      </c>
      <c r="K32">
        <f t="shared" si="2"/>
        <v>0</v>
      </c>
      <c r="W32" s="37" t="s">
        <v>97</v>
      </c>
      <c r="X32" s="38" t="s">
        <v>383</v>
      </c>
      <c r="Y32" s="27"/>
      <c r="AB32" s="70"/>
    </row>
    <row r="33" spans="1:74">
      <c r="A33" s="28"/>
      <c r="B33" s="28"/>
      <c r="W33" s="65" t="s">
        <v>99</v>
      </c>
      <c r="X33" s="66" t="s">
        <v>385</v>
      </c>
      <c r="Y33" s="73"/>
      <c r="Z33" s="67"/>
      <c r="AA33" s="67"/>
      <c r="AB33" s="71"/>
      <c r="AC33" s="67"/>
      <c r="AD33" s="67"/>
    </row>
    <row r="34" spans="1:74">
      <c r="A34" s="28"/>
      <c r="B34" s="28"/>
      <c r="W34" s="37" t="s">
        <v>397</v>
      </c>
      <c r="X34" s="38" t="s">
        <v>403</v>
      </c>
      <c r="Y34" s="27"/>
      <c r="AB34" s="70" t="s">
        <v>398</v>
      </c>
      <c r="AC34">
        <v>0</v>
      </c>
      <c r="AD34">
        <v>99</v>
      </c>
    </row>
    <row r="35" spans="1:74" ht="25.5">
      <c r="A35" s="28"/>
      <c r="B35" s="28"/>
      <c r="K35" s="69" t="s">
        <v>464</v>
      </c>
    </row>
    <row r="36" spans="1:74">
      <c r="A36" s="28"/>
      <c r="B36" s="28"/>
    </row>
    <row r="37" spans="1:74">
      <c r="A37" s="28"/>
      <c r="B37" s="28"/>
    </row>
    <row r="38" spans="1:74">
      <c r="A38" s="28"/>
      <c r="B38" s="28"/>
    </row>
    <row r="39" spans="1:74">
      <c r="A39" s="28"/>
      <c r="B39" s="28"/>
    </row>
    <row r="40" spans="1:74">
      <c r="A40" s="28"/>
      <c r="B40" s="28"/>
    </row>
    <row r="41" spans="1:74">
      <c r="A41" s="28"/>
      <c r="B41" s="28"/>
    </row>
    <row r="42" spans="1:74">
      <c r="A42" s="28"/>
      <c r="B42" s="28"/>
    </row>
    <row r="43" spans="1:74">
      <c r="A43" s="28"/>
      <c r="B43" s="28"/>
    </row>
    <row r="44" spans="1:74">
      <c r="A44" s="28"/>
      <c r="B44" s="28"/>
    </row>
    <row r="45" spans="1:74" s="33" customFormat="1" ht="16.5" thickBot="1">
      <c r="A45" s="61" t="s">
        <v>75</v>
      </c>
      <c r="B45" s="61" t="s">
        <v>58</v>
      </c>
      <c r="C45" s="61" t="s">
        <v>59</v>
      </c>
      <c r="D45" s="61" t="s">
        <v>60</v>
      </c>
      <c r="E45" s="61" t="s">
        <v>61</v>
      </c>
      <c r="F45" s="61" t="s">
        <v>62</v>
      </c>
      <c r="G45" s="61" t="s">
        <v>63</v>
      </c>
      <c r="H45" s="61" t="s">
        <v>64</v>
      </c>
      <c r="I45" s="61" t="s">
        <v>65</v>
      </c>
      <c r="J45" s="61" t="s">
        <v>66</v>
      </c>
      <c r="K45" s="61" t="s">
        <v>67</v>
      </c>
      <c r="L45" s="61" t="s">
        <v>68</v>
      </c>
      <c r="M45" s="61" t="s">
        <v>69</v>
      </c>
      <c r="N45" s="61" t="s">
        <v>119</v>
      </c>
      <c r="O45" s="61" t="s">
        <v>70</v>
      </c>
      <c r="P45" s="61" t="s">
        <v>71</v>
      </c>
      <c r="Q45" s="61" t="s">
        <v>72</v>
      </c>
      <c r="R45" s="61" t="s">
        <v>73</v>
      </c>
      <c r="S45" s="61" t="s">
        <v>407</v>
      </c>
      <c r="T45" s="61" t="s">
        <v>74</v>
      </c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</row>
    <row r="46" spans="1:74">
      <c r="A46" s="31" t="s">
        <v>467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2</v>
      </c>
      <c r="P46">
        <v>1</v>
      </c>
      <c r="Q46">
        <v>1</v>
      </c>
      <c r="R46">
        <v>0</v>
      </c>
      <c r="S46">
        <v>0</v>
      </c>
      <c r="T46">
        <v>0</v>
      </c>
    </row>
    <row r="47" spans="1:74">
      <c r="A47" s="31" t="s">
        <v>468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</v>
      </c>
      <c r="P47">
        <v>1</v>
      </c>
      <c r="Q47">
        <v>0</v>
      </c>
      <c r="R47">
        <v>0</v>
      </c>
      <c r="S47">
        <v>0</v>
      </c>
      <c r="T47">
        <v>6</v>
      </c>
    </row>
    <row r="48" spans="1:74">
      <c r="A48" s="31" t="s">
        <v>260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1</v>
      </c>
      <c r="P48">
        <v>0</v>
      </c>
      <c r="Q48">
        <v>1</v>
      </c>
      <c r="R48">
        <v>0</v>
      </c>
      <c r="S48">
        <v>0</v>
      </c>
      <c r="T48">
        <v>1</v>
      </c>
    </row>
    <row r="49" spans="1:20">
      <c r="A49" s="31" t="s">
        <v>112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1</v>
      </c>
    </row>
    <row r="50" spans="1:20">
      <c r="A50" s="31" t="s">
        <v>342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2</v>
      </c>
      <c r="P50">
        <v>1</v>
      </c>
      <c r="Q50">
        <v>0</v>
      </c>
      <c r="R50">
        <v>1</v>
      </c>
      <c r="S50">
        <v>0</v>
      </c>
      <c r="T50">
        <v>1</v>
      </c>
    </row>
    <row r="51" spans="1:20">
      <c r="A51" s="31" t="s">
        <v>343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</v>
      </c>
      <c r="P51">
        <v>0</v>
      </c>
      <c r="Q51">
        <v>1</v>
      </c>
      <c r="R51">
        <v>0</v>
      </c>
      <c r="S51">
        <v>0</v>
      </c>
      <c r="T51">
        <v>2</v>
      </c>
    </row>
    <row r="52" spans="1:20">
      <c r="A52" s="31" t="s">
        <v>469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3</v>
      </c>
    </row>
    <row r="53" spans="1:20">
      <c r="A53" s="31" t="s">
        <v>344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</v>
      </c>
      <c r="P53">
        <v>0</v>
      </c>
      <c r="Q53">
        <v>1</v>
      </c>
      <c r="R53">
        <v>0</v>
      </c>
      <c r="S53">
        <v>0</v>
      </c>
      <c r="T53">
        <v>3</v>
      </c>
    </row>
    <row r="54" spans="1:20">
      <c r="A54" s="31" t="s">
        <v>113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2</v>
      </c>
      <c r="P54">
        <v>0</v>
      </c>
      <c r="Q54">
        <v>1</v>
      </c>
      <c r="R54">
        <v>1</v>
      </c>
      <c r="S54">
        <v>0</v>
      </c>
      <c r="T54">
        <v>4</v>
      </c>
    </row>
    <row r="55" spans="1:20">
      <c r="A55" s="31" t="s">
        <v>204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1</v>
      </c>
    </row>
    <row r="56" spans="1:20">
      <c r="A56" s="31" t="s">
        <v>470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2</v>
      </c>
      <c r="P56">
        <v>0</v>
      </c>
      <c r="Q56">
        <v>0</v>
      </c>
      <c r="R56">
        <v>2</v>
      </c>
      <c r="S56">
        <v>0</v>
      </c>
      <c r="T56">
        <v>3</v>
      </c>
    </row>
    <row r="57" spans="1:20">
      <c r="A57" s="31" t="s">
        <v>471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2</v>
      </c>
      <c r="P57">
        <v>1</v>
      </c>
      <c r="Q57">
        <v>1</v>
      </c>
      <c r="R57">
        <v>0</v>
      </c>
      <c r="S57">
        <v>0</v>
      </c>
      <c r="T57">
        <v>1</v>
      </c>
    </row>
    <row r="58" spans="1:20">
      <c r="A58" s="31" t="s">
        <v>211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  <c r="Q58">
        <v>1</v>
      </c>
      <c r="R58">
        <v>0</v>
      </c>
      <c r="S58">
        <v>0</v>
      </c>
      <c r="T58">
        <v>3</v>
      </c>
    </row>
    <row r="59" spans="1:20">
      <c r="A59" s="31" t="s">
        <v>114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</v>
      </c>
      <c r="P59">
        <v>1</v>
      </c>
      <c r="Q59">
        <v>0</v>
      </c>
      <c r="R59">
        <v>0</v>
      </c>
      <c r="S59">
        <v>0</v>
      </c>
      <c r="T59">
        <v>4</v>
      </c>
    </row>
    <row r="60" spans="1:20">
      <c r="A60" s="31" t="s">
        <v>448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4</v>
      </c>
    </row>
    <row r="61" spans="1:20">
      <c r="A61" s="31" t="s">
        <v>331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</v>
      </c>
      <c r="P61">
        <v>0</v>
      </c>
      <c r="Q61">
        <v>1</v>
      </c>
      <c r="R61">
        <v>0</v>
      </c>
      <c r="S61">
        <v>0</v>
      </c>
      <c r="T61">
        <v>6</v>
      </c>
    </row>
    <row r="62" spans="1:20">
      <c r="A62" s="31" t="s">
        <v>115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</v>
      </c>
      <c r="P62">
        <v>0</v>
      </c>
      <c r="Q62">
        <v>1</v>
      </c>
      <c r="R62">
        <v>0</v>
      </c>
      <c r="S62">
        <v>0</v>
      </c>
      <c r="T62">
        <v>2</v>
      </c>
    </row>
    <row r="63" spans="1:20">
      <c r="A63" s="31" t="s">
        <v>116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5</v>
      </c>
      <c r="P63">
        <v>0</v>
      </c>
      <c r="Q63">
        <v>4</v>
      </c>
      <c r="R63">
        <v>1</v>
      </c>
      <c r="S63">
        <v>0</v>
      </c>
      <c r="T63">
        <v>2</v>
      </c>
    </row>
    <row r="64" spans="1:20">
      <c r="A64" s="31" t="s">
        <v>117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</v>
      </c>
      <c r="P64">
        <v>0</v>
      </c>
      <c r="Q64">
        <v>0</v>
      </c>
      <c r="R64">
        <v>1</v>
      </c>
      <c r="S64">
        <v>0</v>
      </c>
      <c r="T64">
        <v>2</v>
      </c>
    </row>
    <row r="65" spans="1:20">
      <c r="A65" s="31" t="s">
        <v>233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</v>
      </c>
      <c r="P65">
        <v>1</v>
      </c>
      <c r="Q65">
        <v>0</v>
      </c>
      <c r="R65">
        <v>0</v>
      </c>
      <c r="S65">
        <v>0</v>
      </c>
      <c r="T65">
        <v>0</v>
      </c>
    </row>
    <row r="66" spans="1:20">
      <c r="A66" s="31" t="s">
        <v>190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4</v>
      </c>
      <c r="P66">
        <v>2</v>
      </c>
      <c r="Q66">
        <v>1</v>
      </c>
      <c r="R66">
        <v>1</v>
      </c>
      <c r="S66">
        <v>0</v>
      </c>
      <c r="T66">
        <v>2</v>
      </c>
    </row>
    <row r="67" spans="1:20">
      <c r="A67" s="31" t="s">
        <v>472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</v>
      </c>
      <c r="P67">
        <v>0</v>
      </c>
      <c r="Q67">
        <v>1</v>
      </c>
      <c r="R67">
        <v>0</v>
      </c>
      <c r="S67">
        <v>0</v>
      </c>
      <c r="T67">
        <v>2</v>
      </c>
    </row>
    <row r="68" spans="1:20">
      <c r="A68" s="31" t="s">
        <v>118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3</v>
      </c>
      <c r="P68">
        <v>2</v>
      </c>
      <c r="Q68">
        <v>1</v>
      </c>
      <c r="R68">
        <v>0</v>
      </c>
      <c r="S68">
        <v>0</v>
      </c>
      <c r="T68">
        <v>2</v>
      </c>
    </row>
    <row r="69" spans="1:20">
      <c r="A69" s="31" t="s">
        <v>473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</v>
      </c>
      <c r="P69">
        <v>1</v>
      </c>
      <c r="Q69">
        <v>0</v>
      </c>
      <c r="R69">
        <v>0</v>
      </c>
      <c r="S69">
        <v>0</v>
      </c>
      <c r="T69">
        <v>1</v>
      </c>
    </row>
    <row r="70" spans="1:20">
      <c r="A70" s="31" t="s">
        <v>345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5</v>
      </c>
      <c r="P70">
        <v>2</v>
      </c>
      <c r="Q70">
        <v>1</v>
      </c>
      <c r="R70">
        <v>2</v>
      </c>
      <c r="S70">
        <v>0</v>
      </c>
      <c r="T70">
        <v>1</v>
      </c>
    </row>
    <row r="71" spans="1:20">
      <c r="A71" s="31" t="s">
        <v>474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1</v>
      </c>
      <c r="P71">
        <v>1</v>
      </c>
      <c r="Q71">
        <v>0</v>
      </c>
      <c r="R71">
        <v>0</v>
      </c>
      <c r="S71">
        <v>0</v>
      </c>
      <c r="T71">
        <v>2</v>
      </c>
    </row>
    <row r="72" spans="1:20">
      <c r="A72" s="31" t="s">
        <v>200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3</v>
      </c>
      <c r="P72">
        <v>1</v>
      </c>
      <c r="Q72">
        <v>2</v>
      </c>
      <c r="R72">
        <v>0</v>
      </c>
      <c r="S72">
        <v>0</v>
      </c>
      <c r="T72">
        <v>2</v>
      </c>
    </row>
    <row r="73" spans="1:20">
      <c r="A73" s="31" t="s">
        <v>475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3</v>
      </c>
      <c r="P73">
        <v>1</v>
      </c>
      <c r="Q73">
        <v>0</v>
      </c>
      <c r="R73">
        <v>2</v>
      </c>
      <c r="S73">
        <v>0</v>
      </c>
      <c r="T73">
        <v>1</v>
      </c>
    </row>
    <row r="74" spans="1:20">
      <c r="A74" s="31" t="s">
        <v>234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3</v>
      </c>
      <c r="P74">
        <v>3</v>
      </c>
      <c r="Q74">
        <v>0</v>
      </c>
      <c r="R74">
        <v>0</v>
      </c>
      <c r="S74">
        <v>0</v>
      </c>
      <c r="T74">
        <v>2</v>
      </c>
    </row>
    <row r="75" spans="1:20">
      <c r="A75" s="31" t="s">
        <v>346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3</v>
      </c>
      <c r="P75">
        <v>0</v>
      </c>
      <c r="Q75">
        <v>1</v>
      </c>
      <c r="R75">
        <v>2</v>
      </c>
      <c r="S75">
        <v>0</v>
      </c>
      <c r="T75">
        <v>2</v>
      </c>
    </row>
    <row r="76" spans="1:20">
      <c r="A76" s="31"/>
      <c r="B76" s="31"/>
    </row>
    <row r="77" spans="1:20">
      <c r="A77" s="31"/>
      <c r="B77" s="31"/>
    </row>
    <row r="78" spans="1:20">
      <c r="A78" s="31"/>
      <c r="B78" s="31"/>
    </row>
    <row r="79" spans="1:20">
      <c r="A79" s="31"/>
      <c r="B79" s="31"/>
    </row>
    <row r="80" spans="1:20">
      <c r="A80" s="31"/>
      <c r="B80" s="31"/>
    </row>
    <row r="81" spans="1:74">
      <c r="A81" s="31"/>
      <c r="B81" s="31"/>
    </row>
    <row r="82" spans="1:74">
      <c r="A82" s="31"/>
      <c r="B82" s="31"/>
    </row>
    <row r="83" spans="1:74">
      <c r="A83" s="31"/>
      <c r="B83" s="31"/>
    </row>
    <row r="84" spans="1:74">
      <c r="A84" s="31"/>
      <c r="B84" s="31"/>
    </row>
    <row r="85" spans="1:74">
      <c r="A85" s="31"/>
      <c r="B85" s="31"/>
    </row>
    <row r="86" spans="1:74">
      <c r="A86" s="31"/>
      <c r="B86" s="31"/>
    </row>
    <row r="87" spans="1:74">
      <c r="A87" s="31"/>
      <c r="B87" s="31"/>
    </row>
    <row r="88" spans="1:74" s="32" customFormat="1" ht="16.5" thickBot="1">
      <c r="A88" s="62" t="s">
        <v>75</v>
      </c>
      <c r="B88" s="62" t="s">
        <v>58</v>
      </c>
      <c r="C88" s="62" t="s">
        <v>59</v>
      </c>
      <c r="D88" s="62" t="s">
        <v>60</v>
      </c>
      <c r="E88" s="62" t="s">
        <v>61</v>
      </c>
      <c r="F88" s="62" t="s">
        <v>62</v>
      </c>
      <c r="G88" s="62" t="s">
        <v>63</v>
      </c>
      <c r="H88" s="62" t="s">
        <v>64</v>
      </c>
      <c r="I88" s="62" t="s">
        <v>65</v>
      </c>
      <c r="J88" s="62" t="s">
        <v>66</v>
      </c>
      <c r="K88" s="62" t="s">
        <v>67</v>
      </c>
      <c r="L88" s="62" t="s">
        <v>68</v>
      </c>
      <c r="M88" s="62" t="s">
        <v>69</v>
      </c>
      <c r="N88" s="62" t="s">
        <v>119</v>
      </c>
      <c r="Q88"/>
      <c r="U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</row>
    <row r="89" spans="1:74" ht="14.25">
      <c r="A89" s="74" t="s">
        <v>207</v>
      </c>
      <c r="B89" s="75">
        <v>0</v>
      </c>
      <c r="C89" s="75">
        <v>0</v>
      </c>
      <c r="D89" s="75">
        <v>0</v>
      </c>
      <c r="E89" s="75">
        <v>0</v>
      </c>
      <c r="F89" s="75">
        <v>0</v>
      </c>
      <c r="G89" s="75">
        <v>25</v>
      </c>
      <c r="H89" s="75">
        <v>113</v>
      </c>
      <c r="I89" s="75">
        <v>1</v>
      </c>
      <c r="J89" s="75">
        <v>3</v>
      </c>
      <c r="K89" s="75">
        <v>4</v>
      </c>
      <c r="L89" s="75">
        <v>0</v>
      </c>
      <c r="M89" s="75">
        <v>1</v>
      </c>
      <c r="N89" s="75">
        <v>0</v>
      </c>
    </row>
    <row r="90" spans="1:74" ht="14.25">
      <c r="A90" s="74" t="s">
        <v>347</v>
      </c>
      <c r="B90" s="75">
        <v>22</v>
      </c>
      <c r="C90" s="75">
        <v>31</v>
      </c>
      <c r="D90" s="75">
        <v>235</v>
      </c>
      <c r="E90" s="75">
        <v>3</v>
      </c>
      <c r="F90" s="75">
        <v>0</v>
      </c>
      <c r="G90" s="75">
        <v>1</v>
      </c>
      <c r="H90" s="75">
        <v>6</v>
      </c>
      <c r="I90" s="75">
        <v>0</v>
      </c>
      <c r="J90" s="75">
        <v>0</v>
      </c>
      <c r="K90" s="75">
        <v>0</v>
      </c>
      <c r="L90" s="75">
        <v>0</v>
      </c>
      <c r="M90" s="75">
        <v>0</v>
      </c>
      <c r="N90" s="75">
        <v>0</v>
      </c>
    </row>
    <row r="91" spans="1:74" ht="14.25">
      <c r="A91" s="74" t="s">
        <v>571</v>
      </c>
      <c r="B91" s="75">
        <v>0</v>
      </c>
      <c r="C91" s="75">
        <v>0</v>
      </c>
      <c r="D91" s="75">
        <v>0</v>
      </c>
      <c r="E91" s="75">
        <v>0</v>
      </c>
      <c r="F91" s="75">
        <v>0</v>
      </c>
      <c r="G91" s="75">
        <v>1</v>
      </c>
      <c r="H91" s="75">
        <v>3</v>
      </c>
      <c r="I91" s="75">
        <v>0</v>
      </c>
      <c r="J91" s="75">
        <v>0</v>
      </c>
      <c r="K91" s="75">
        <v>0</v>
      </c>
      <c r="L91" s="75">
        <v>0</v>
      </c>
      <c r="M91" s="75">
        <v>0</v>
      </c>
      <c r="N91" s="75">
        <v>0</v>
      </c>
    </row>
    <row r="92" spans="1:74" ht="14.25">
      <c r="A92" s="74" t="s">
        <v>476</v>
      </c>
      <c r="B92" s="75">
        <v>0</v>
      </c>
      <c r="C92" s="75">
        <v>0</v>
      </c>
      <c r="D92" s="75">
        <v>0</v>
      </c>
      <c r="E92" s="75">
        <v>0</v>
      </c>
      <c r="F92" s="75">
        <v>0</v>
      </c>
      <c r="G92" s="75">
        <v>0</v>
      </c>
      <c r="H92" s="75">
        <v>0</v>
      </c>
      <c r="I92" s="75">
        <v>0</v>
      </c>
      <c r="J92" s="75">
        <v>3</v>
      </c>
      <c r="K92" s="75">
        <v>20</v>
      </c>
      <c r="L92" s="75">
        <v>0</v>
      </c>
      <c r="M92" s="75">
        <v>0</v>
      </c>
      <c r="N92" s="75">
        <v>0</v>
      </c>
    </row>
    <row r="93" spans="1:74" ht="14.25">
      <c r="A93" s="74" t="s">
        <v>209</v>
      </c>
      <c r="B93" s="75">
        <v>0</v>
      </c>
      <c r="C93" s="75">
        <v>0</v>
      </c>
      <c r="D93" s="75">
        <v>0</v>
      </c>
      <c r="E93" s="75">
        <v>0</v>
      </c>
      <c r="F93" s="75">
        <v>0</v>
      </c>
      <c r="G93" s="75">
        <v>3</v>
      </c>
      <c r="H93" s="75">
        <v>12</v>
      </c>
      <c r="I93" s="75">
        <v>0</v>
      </c>
      <c r="J93" s="75">
        <v>2</v>
      </c>
      <c r="K93" s="75">
        <v>-6</v>
      </c>
      <c r="L93" s="75">
        <v>0</v>
      </c>
      <c r="M93" s="75">
        <v>0</v>
      </c>
      <c r="N93" s="75">
        <v>0</v>
      </c>
    </row>
    <row r="94" spans="1:74" ht="14.25">
      <c r="A94" s="74" t="s">
        <v>120</v>
      </c>
      <c r="B94" s="75">
        <v>0</v>
      </c>
      <c r="C94" s="75">
        <v>0</v>
      </c>
      <c r="D94" s="75">
        <v>0</v>
      </c>
      <c r="E94" s="75">
        <v>0</v>
      </c>
      <c r="F94" s="75">
        <v>0</v>
      </c>
      <c r="G94" s="75">
        <v>0</v>
      </c>
      <c r="H94" s="75">
        <v>0</v>
      </c>
      <c r="I94" s="75">
        <v>0</v>
      </c>
      <c r="J94" s="75">
        <v>6</v>
      </c>
      <c r="K94" s="75">
        <v>69</v>
      </c>
      <c r="L94" s="75">
        <v>0</v>
      </c>
      <c r="M94" s="75">
        <v>0</v>
      </c>
      <c r="N94" s="75">
        <v>0</v>
      </c>
    </row>
    <row r="95" spans="1:74" ht="14.25">
      <c r="A95" s="74" t="s">
        <v>572</v>
      </c>
      <c r="B95" s="75">
        <v>0</v>
      </c>
      <c r="C95" s="75">
        <v>0</v>
      </c>
      <c r="D95" s="75">
        <v>0</v>
      </c>
      <c r="E95" s="75">
        <v>0</v>
      </c>
      <c r="F95" s="75">
        <v>0</v>
      </c>
      <c r="G95" s="75">
        <v>0</v>
      </c>
      <c r="H95" s="75">
        <v>0</v>
      </c>
      <c r="I95" s="75">
        <v>0</v>
      </c>
      <c r="J95" s="75">
        <v>1</v>
      </c>
      <c r="K95" s="75">
        <v>4</v>
      </c>
      <c r="L95" s="75">
        <v>0</v>
      </c>
      <c r="M95" s="75">
        <v>0</v>
      </c>
      <c r="N95" s="75">
        <v>0</v>
      </c>
    </row>
    <row r="96" spans="1:74" ht="14.25">
      <c r="A96" s="74" t="s">
        <v>477</v>
      </c>
      <c r="B96" s="75">
        <v>0</v>
      </c>
      <c r="C96" s="75">
        <v>0</v>
      </c>
      <c r="D96" s="75">
        <v>0</v>
      </c>
      <c r="E96" s="75">
        <v>0</v>
      </c>
      <c r="F96" s="75">
        <v>0</v>
      </c>
      <c r="G96" s="75">
        <v>0</v>
      </c>
      <c r="H96" s="75">
        <v>0</v>
      </c>
      <c r="I96" s="75">
        <v>0</v>
      </c>
      <c r="J96" s="75">
        <v>3</v>
      </c>
      <c r="K96" s="75">
        <v>31</v>
      </c>
      <c r="L96" s="75">
        <v>0</v>
      </c>
      <c r="M96" s="75">
        <v>0</v>
      </c>
      <c r="N96" s="75">
        <v>0</v>
      </c>
    </row>
    <row r="97" spans="1:14" ht="14.25">
      <c r="A97" s="74" t="s">
        <v>429</v>
      </c>
      <c r="B97" s="75">
        <v>0</v>
      </c>
      <c r="C97" s="75">
        <v>0</v>
      </c>
      <c r="D97" s="75">
        <v>0</v>
      </c>
      <c r="E97" s="75">
        <v>0</v>
      </c>
      <c r="F97" s="75">
        <v>0</v>
      </c>
      <c r="G97" s="75">
        <v>10</v>
      </c>
      <c r="H97" s="75">
        <v>27</v>
      </c>
      <c r="I97" s="75">
        <v>0</v>
      </c>
      <c r="J97" s="75">
        <v>3</v>
      </c>
      <c r="K97" s="75">
        <v>50</v>
      </c>
      <c r="L97" s="75">
        <v>0</v>
      </c>
      <c r="M97" s="75">
        <v>0</v>
      </c>
      <c r="N97" s="75">
        <v>0</v>
      </c>
    </row>
    <row r="98" spans="1:14" ht="14.25">
      <c r="A98" s="74" t="s">
        <v>538</v>
      </c>
      <c r="B98" s="75">
        <v>0</v>
      </c>
      <c r="C98" s="75">
        <v>0</v>
      </c>
      <c r="D98" s="75">
        <v>0</v>
      </c>
      <c r="E98" s="75">
        <v>0</v>
      </c>
      <c r="F98" s="75">
        <v>0</v>
      </c>
      <c r="G98" s="75">
        <v>3</v>
      </c>
      <c r="H98" s="75">
        <v>-1</v>
      </c>
      <c r="I98" s="75">
        <v>0</v>
      </c>
      <c r="J98" s="75">
        <v>1</v>
      </c>
      <c r="K98" s="75">
        <v>15</v>
      </c>
      <c r="L98" s="75">
        <v>0</v>
      </c>
      <c r="M98" s="75">
        <v>0</v>
      </c>
      <c r="N98" s="75">
        <v>0</v>
      </c>
    </row>
    <row r="99" spans="1:14" ht="14.25">
      <c r="A99" s="74" t="s">
        <v>573</v>
      </c>
      <c r="B99" s="75">
        <v>0</v>
      </c>
      <c r="C99" s="75">
        <v>0</v>
      </c>
      <c r="D99" s="75">
        <v>0</v>
      </c>
      <c r="E99" s="75">
        <v>0</v>
      </c>
      <c r="F99" s="75">
        <v>0</v>
      </c>
      <c r="G99" s="75">
        <v>0</v>
      </c>
      <c r="H99" s="75">
        <v>0</v>
      </c>
      <c r="I99" s="75">
        <v>0</v>
      </c>
      <c r="J99" s="75">
        <v>1</v>
      </c>
      <c r="K99" s="75">
        <v>10</v>
      </c>
      <c r="L99" s="75">
        <v>0</v>
      </c>
      <c r="M99" s="75">
        <v>0</v>
      </c>
      <c r="N99" s="75">
        <v>0</v>
      </c>
    </row>
    <row r="100" spans="1:14" ht="14.25">
      <c r="A100" s="74" t="s">
        <v>434</v>
      </c>
      <c r="B100" s="75">
        <v>0</v>
      </c>
      <c r="C100" s="75">
        <v>0</v>
      </c>
      <c r="D100" s="75">
        <v>0</v>
      </c>
      <c r="E100" s="75">
        <v>0</v>
      </c>
      <c r="F100" s="75">
        <v>0</v>
      </c>
      <c r="G100" s="75">
        <v>22</v>
      </c>
      <c r="H100" s="75">
        <v>72</v>
      </c>
      <c r="I100" s="75">
        <v>0</v>
      </c>
      <c r="J100" s="75">
        <v>2</v>
      </c>
      <c r="K100" s="75">
        <v>24</v>
      </c>
      <c r="L100" s="75">
        <v>0</v>
      </c>
      <c r="M100" s="75">
        <v>0</v>
      </c>
      <c r="N100" s="75">
        <v>0</v>
      </c>
    </row>
    <row r="101" spans="1:14" ht="14.25">
      <c r="A101" s="74" t="s">
        <v>261</v>
      </c>
      <c r="B101" s="75">
        <v>0</v>
      </c>
      <c r="C101" s="75">
        <v>0</v>
      </c>
      <c r="D101" s="75">
        <v>0</v>
      </c>
      <c r="E101" s="75">
        <v>0</v>
      </c>
      <c r="F101" s="75">
        <v>0</v>
      </c>
      <c r="G101" s="75">
        <v>17</v>
      </c>
      <c r="H101" s="75">
        <v>86</v>
      </c>
      <c r="I101" s="75">
        <v>0</v>
      </c>
      <c r="J101" s="75">
        <v>4</v>
      </c>
      <c r="K101" s="75">
        <v>32</v>
      </c>
      <c r="L101" s="75">
        <v>0</v>
      </c>
      <c r="M101" s="75">
        <v>0</v>
      </c>
      <c r="N101" s="75">
        <v>0</v>
      </c>
    </row>
    <row r="102" spans="1:14" ht="14.25">
      <c r="A102" s="74" t="s">
        <v>430</v>
      </c>
      <c r="B102" s="75">
        <v>0</v>
      </c>
      <c r="C102" s="75">
        <v>0</v>
      </c>
      <c r="D102" s="75">
        <v>0</v>
      </c>
      <c r="E102" s="75">
        <v>0</v>
      </c>
      <c r="F102" s="75">
        <v>0</v>
      </c>
      <c r="G102" s="75">
        <v>5</v>
      </c>
      <c r="H102" s="75">
        <v>19</v>
      </c>
      <c r="I102" s="75">
        <v>1</v>
      </c>
      <c r="J102" s="75">
        <v>3</v>
      </c>
      <c r="K102" s="75">
        <v>53</v>
      </c>
      <c r="L102" s="75">
        <v>0</v>
      </c>
      <c r="M102" s="75">
        <v>0</v>
      </c>
      <c r="N102" s="75">
        <v>0</v>
      </c>
    </row>
    <row r="103" spans="1:14" ht="14.25">
      <c r="A103" s="74" t="s">
        <v>574</v>
      </c>
      <c r="B103" s="75">
        <v>0</v>
      </c>
      <c r="C103" s="75">
        <v>0</v>
      </c>
      <c r="D103" s="75">
        <v>0</v>
      </c>
      <c r="E103" s="75">
        <v>0</v>
      </c>
      <c r="F103" s="75">
        <v>0</v>
      </c>
      <c r="G103" s="75">
        <v>0</v>
      </c>
      <c r="H103" s="75">
        <v>0</v>
      </c>
      <c r="I103" s="75">
        <v>0</v>
      </c>
      <c r="J103" s="75">
        <v>3</v>
      </c>
      <c r="K103" s="75">
        <v>20</v>
      </c>
      <c r="L103" s="75">
        <v>0</v>
      </c>
      <c r="M103" s="75">
        <v>0</v>
      </c>
      <c r="N103" s="75">
        <v>0</v>
      </c>
    </row>
    <row r="104" spans="1:14" ht="14.25">
      <c r="A104" s="74" t="s">
        <v>305</v>
      </c>
      <c r="B104" s="75">
        <v>16</v>
      </c>
      <c r="C104" s="75">
        <v>27</v>
      </c>
      <c r="D104" s="75">
        <v>123</v>
      </c>
      <c r="E104" s="75">
        <v>1</v>
      </c>
      <c r="F104" s="75">
        <v>0</v>
      </c>
      <c r="G104" s="75">
        <v>4</v>
      </c>
      <c r="H104" s="75">
        <v>10</v>
      </c>
      <c r="I104" s="75">
        <v>0</v>
      </c>
      <c r="J104" s="75">
        <v>0</v>
      </c>
      <c r="K104" s="75">
        <v>0</v>
      </c>
      <c r="L104" s="75">
        <v>0</v>
      </c>
      <c r="M104" s="75">
        <v>1</v>
      </c>
      <c r="N104" s="75">
        <v>0</v>
      </c>
    </row>
    <row r="105" spans="1:14" ht="14.25">
      <c r="A105" s="74" t="s">
        <v>348</v>
      </c>
      <c r="B105" s="75">
        <v>0</v>
      </c>
      <c r="C105" s="75">
        <v>0</v>
      </c>
      <c r="D105" s="75">
        <v>0</v>
      </c>
      <c r="E105" s="75">
        <v>0</v>
      </c>
      <c r="F105" s="75">
        <v>0</v>
      </c>
      <c r="G105" s="75">
        <v>24</v>
      </c>
      <c r="H105" s="75">
        <v>116</v>
      </c>
      <c r="I105" s="75">
        <v>1</v>
      </c>
      <c r="J105" s="75">
        <v>1</v>
      </c>
      <c r="K105" s="75">
        <v>0</v>
      </c>
      <c r="L105" s="75">
        <v>0</v>
      </c>
      <c r="M105" s="75">
        <v>0</v>
      </c>
      <c r="N105" s="75">
        <v>0</v>
      </c>
    </row>
    <row r="106" spans="1:14" ht="14.25">
      <c r="A106" s="74" t="s">
        <v>575</v>
      </c>
      <c r="B106" s="75">
        <v>0</v>
      </c>
      <c r="C106" s="75">
        <v>0</v>
      </c>
      <c r="D106" s="75">
        <v>0</v>
      </c>
      <c r="E106" s="75">
        <v>0</v>
      </c>
      <c r="F106" s="75">
        <v>0</v>
      </c>
      <c r="G106" s="75">
        <v>0</v>
      </c>
      <c r="H106" s="75">
        <v>0</v>
      </c>
      <c r="I106" s="75">
        <v>0</v>
      </c>
      <c r="J106" s="75">
        <v>1</v>
      </c>
      <c r="K106" s="75">
        <v>7</v>
      </c>
      <c r="L106" s="75">
        <v>1</v>
      </c>
      <c r="M106" s="75">
        <v>0</v>
      </c>
      <c r="N106" s="75">
        <v>0</v>
      </c>
    </row>
    <row r="107" spans="1:14" ht="14.25">
      <c r="A107" s="74" t="s">
        <v>478</v>
      </c>
      <c r="B107" s="75">
        <v>0</v>
      </c>
      <c r="C107" s="75">
        <v>0</v>
      </c>
      <c r="D107" s="75">
        <v>0</v>
      </c>
      <c r="E107" s="75">
        <v>0</v>
      </c>
      <c r="F107" s="75">
        <v>0</v>
      </c>
      <c r="G107" s="75">
        <v>0</v>
      </c>
      <c r="H107" s="75">
        <v>0</v>
      </c>
      <c r="I107" s="75">
        <v>0</v>
      </c>
      <c r="J107" s="75">
        <v>7</v>
      </c>
      <c r="K107" s="75">
        <v>68</v>
      </c>
      <c r="L107" s="75">
        <v>0</v>
      </c>
      <c r="M107" s="75">
        <v>0</v>
      </c>
      <c r="N107" s="75">
        <v>0</v>
      </c>
    </row>
    <row r="108" spans="1:14" ht="14.25">
      <c r="A108" s="74" t="s">
        <v>262</v>
      </c>
      <c r="B108" s="75">
        <v>0</v>
      </c>
      <c r="C108" s="75">
        <v>0</v>
      </c>
      <c r="D108" s="75">
        <v>0</v>
      </c>
      <c r="E108" s="75">
        <v>0</v>
      </c>
      <c r="F108" s="75">
        <v>0</v>
      </c>
      <c r="G108" s="75">
        <v>7</v>
      </c>
      <c r="H108" s="75">
        <v>16</v>
      </c>
      <c r="I108" s="75">
        <v>0</v>
      </c>
      <c r="J108" s="75">
        <v>0</v>
      </c>
      <c r="K108" s="75">
        <v>0</v>
      </c>
      <c r="L108" s="75">
        <v>0</v>
      </c>
      <c r="M108" s="75">
        <v>0</v>
      </c>
      <c r="N108" s="75">
        <v>0</v>
      </c>
    </row>
    <row r="109" spans="1:14" ht="14.25">
      <c r="A109" s="74" t="s">
        <v>307</v>
      </c>
      <c r="B109" s="75">
        <v>0</v>
      </c>
      <c r="C109" s="75">
        <v>0</v>
      </c>
      <c r="D109" s="75">
        <v>0</v>
      </c>
      <c r="E109" s="75">
        <v>0</v>
      </c>
      <c r="F109" s="75">
        <v>0</v>
      </c>
      <c r="G109" s="75">
        <v>0</v>
      </c>
      <c r="H109" s="75">
        <v>0</v>
      </c>
      <c r="I109" s="75">
        <v>0</v>
      </c>
      <c r="J109" s="75">
        <v>8</v>
      </c>
      <c r="K109" s="75">
        <v>110</v>
      </c>
      <c r="L109" s="75">
        <v>1</v>
      </c>
      <c r="M109" s="75">
        <v>1</v>
      </c>
      <c r="N109" s="75">
        <v>0</v>
      </c>
    </row>
    <row r="110" spans="1:14" ht="14.25">
      <c r="A110" s="74" t="s">
        <v>263</v>
      </c>
      <c r="B110" s="75">
        <v>19</v>
      </c>
      <c r="C110" s="75">
        <v>29</v>
      </c>
      <c r="D110" s="75">
        <v>189</v>
      </c>
      <c r="E110" s="75">
        <v>2</v>
      </c>
      <c r="F110" s="75">
        <v>1</v>
      </c>
      <c r="G110" s="75">
        <v>5</v>
      </c>
      <c r="H110" s="75">
        <v>6</v>
      </c>
      <c r="I110" s="75">
        <v>0</v>
      </c>
      <c r="J110" s="75">
        <v>0</v>
      </c>
      <c r="K110" s="75">
        <v>0</v>
      </c>
      <c r="L110" s="75">
        <v>0</v>
      </c>
      <c r="M110" s="75">
        <v>0</v>
      </c>
      <c r="N110" s="75">
        <v>1</v>
      </c>
    </row>
    <row r="111" spans="1:14" ht="14.25">
      <c r="A111" s="74" t="s">
        <v>524</v>
      </c>
      <c r="B111" s="75">
        <v>0</v>
      </c>
      <c r="C111" s="75">
        <v>0</v>
      </c>
      <c r="D111" s="75">
        <v>0</v>
      </c>
      <c r="E111" s="75">
        <v>0</v>
      </c>
      <c r="F111" s="75">
        <v>0</v>
      </c>
      <c r="G111" s="75">
        <v>0</v>
      </c>
      <c r="H111" s="75">
        <v>0</v>
      </c>
      <c r="I111" s="75">
        <v>0</v>
      </c>
      <c r="J111" s="75">
        <v>1</v>
      </c>
      <c r="K111" s="75">
        <v>11</v>
      </c>
      <c r="L111" s="75">
        <v>0</v>
      </c>
      <c r="M111" s="75">
        <v>0</v>
      </c>
      <c r="N111" s="75">
        <v>0</v>
      </c>
    </row>
    <row r="112" spans="1:14" ht="14.25">
      <c r="A112" s="74" t="s">
        <v>308</v>
      </c>
      <c r="B112" s="75">
        <v>0</v>
      </c>
      <c r="C112" s="75">
        <v>0</v>
      </c>
      <c r="D112" s="75">
        <v>0</v>
      </c>
      <c r="E112" s="75">
        <v>0</v>
      </c>
      <c r="F112" s="75">
        <v>0</v>
      </c>
      <c r="G112" s="75">
        <v>21</v>
      </c>
      <c r="H112" s="75">
        <v>165</v>
      </c>
      <c r="I112" s="75">
        <v>1</v>
      </c>
      <c r="J112" s="75">
        <v>2</v>
      </c>
      <c r="K112" s="75">
        <v>10</v>
      </c>
      <c r="L112" s="75">
        <v>1</v>
      </c>
      <c r="M112" s="75">
        <v>0</v>
      </c>
      <c r="N112" s="75">
        <v>0</v>
      </c>
    </row>
    <row r="113" spans="1:14" ht="14.25">
      <c r="A113" s="74" t="s">
        <v>265</v>
      </c>
      <c r="B113" s="75">
        <v>26</v>
      </c>
      <c r="C113" s="75">
        <v>34</v>
      </c>
      <c r="D113" s="75">
        <v>261</v>
      </c>
      <c r="E113" s="75">
        <v>1</v>
      </c>
      <c r="F113" s="75">
        <v>0</v>
      </c>
      <c r="G113" s="75">
        <v>6</v>
      </c>
      <c r="H113" s="75">
        <v>5</v>
      </c>
      <c r="I113" s="75">
        <v>1</v>
      </c>
      <c r="J113" s="75">
        <v>0</v>
      </c>
      <c r="K113" s="75">
        <v>0</v>
      </c>
      <c r="L113" s="75">
        <v>0</v>
      </c>
      <c r="M113" s="75">
        <v>0</v>
      </c>
      <c r="N113" s="75">
        <v>0</v>
      </c>
    </row>
    <row r="114" spans="1:14" ht="14.25">
      <c r="A114" s="74" t="s">
        <v>309</v>
      </c>
      <c r="B114" s="75">
        <v>0</v>
      </c>
      <c r="C114" s="75">
        <v>0</v>
      </c>
      <c r="D114" s="75">
        <v>0</v>
      </c>
      <c r="E114" s="75">
        <v>0</v>
      </c>
      <c r="F114" s="75">
        <v>0</v>
      </c>
      <c r="G114" s="75">
        <v>0</v>
      </c>
      <c r="H114" s="75">
        <v>0</v>
      </c>
      <c r="I114" s="75">
        <v>0</v>
      </c>
      <c r="J114" s="75">
        <v>3</v>
      </c>
      <c r="K114" s="75">
        <v>25</v>
      </c>
      <c r="L114" s="75">
        <v>0</v>
      </c>
      <c r="M114" s="75">
        <v>0</v>
      </c>
      <c r="N114" s="75">
        <v>0</v>
      </c>
    </row>
    <row r="115" spans="1:14" ht="14.25">
      <c r="A115" s="74" t="s">
        <v>539</v>
      </c>
      <c r="B115" s="75">
        <v>0</v>
      </c>
      <c r="C115" s="75">
        <v>0</v>
      </c>
      <c r="D115" s="75">
        <v>0</v>
      </c>
      <c r="E115" s="75">
        <v>0</v>
      </c>
      <c r="F115" s="75">
        <v>0</v>
      </c>
      <c r="G115" s="75">
        <v>0</v>
      </c>
      <c r="H115" s="75">
        <v>0</v>
      </c>
      <c r="I115" s="75">
        <v>0</v>
      </c>
      <c r="J115" s="75">
        <v>2</v>
      </c>
      <c r="K115" s="75">
        <v>33</v>
      </c>
      <c r="L115" s="75">
        <v>0</v>
      </c>
      <c r="M115" s="75">
        <v>0</v>
      </c>
      <c r="N115" s="75">
        <v>0</v>
      </c>
    </row>
    <row r="116" spans="1:14" ht="14.25">
      <c r="A116" s="74" t="s">
        <v>426</v>
      </c>
      <c r="B116" s="75">
        <v>0</v>
      </c>
      <c r="C116" s="75">
        <v>0</v>
      </c>
      <c r="D116" s="75">
        <v>0</v>
      </c>
      <c r="E116" s="75">
        <v>0</v>
      </c>
      <c r="F116" s="75">
        <v>0</v>
      </c>
      <c r="G116" s="75">
        <v>13</v>
      </c>
      <c r="H116" s="75">
        <v>59</v>
      </c>
      <c r="I116" s="75">
        <v>0</v>
      </c>
      <c r="J116" s="75">
        <v>2</v>
      </c>
      <c r="K116" s="75">
        <v>12</v>
      </c>
      <c r="L116" s="75">
        <v>0</v>
      </c>
      <c r="M116" s="75">
        <v>1</v>
      </c>
      <c r="N116" s="75">
        <v>0</v>
      </c>
    </row>
    <row r="117" spans="1:14" ht="14.25">
      <c r="A117" s="74" t="s">
        <v>422</v>
      </c>
      <c r="B117" s="75">
        <v>23</v>
      </c>
      <c r="C117" s="75">
        <v>36</v>
      </c>
      <c r="D117" s="75">
        <v>170</v>
      </c>
      <c r="E117" s="75">
        <v>0</v>
      </c>
      <c r="F117" s="75">
        <v>1</v>
      </c>
      <c r="G117" s="75">
        <v>1</v>
      </c>
      <c r="H117" s="75">
        <v>2</v>
      </c>
      <c r="I117" s="75">
        <v>0</v>
      </c>
      <c r="J117" s="75">
        <v>0</v>
      </c>
      <c r="K117" s="75">
        <v>0</v>
      </c>
      <c r="L117" s="75">
        <v>0</v>
      </c>
      <c r="M117" s="75">
        <v>0</v>
      </c>
      <c r="N117" s="75">
        <v>0</v>
      </c>
    </row>
    <row r="118" spans="1:14" ht="14.25">
      <c r="A118" s="74" t="s">
        <v>428</v>
      </c>
      <c r="B118" s="75">
        <v>0</v>
      </c>
      <c r="C118" s="75">
        <v>0</v>
      </c>
      <c r="D118" s="75">
        <v>0</v>
      </c>
      <c r="E118" s="75">
        <v>0</v>
      </c>
      <c r="F118" s="75">
        <v>0</v>
      </c>
      <c r="G118" s="75">
        <v>0</v>
      </c>
      <c r="H118" s="75">
        <v>0</v>
      </c>
      <c r="I118" s="75">
        <v>0</v>
      </c>
      <c r="J118" s="75">
        <v>1</v>
      </c>
      <c r="K118" s="75">
        <v>6</v>
      </c>
      <c r="L118" s="75">
        <v>0</v>
      </c>
      <c r="M118" s="75">
        <v>0</v>
      </c>
      <c r="N118" s="75">
        <v>0</v>
      </c>
    </row>
    <row r="119" spans="1:14" ht="14.25">
      <c r="A119" s="74" t="s">
        <v>523</v>
      </c>
      <c r="B119" s="75">
        <v>11</v>
      </c>
      <c r="C119" s="75">
        <v>19</v>
      </c>
      <c r="D119" s="75">
        <v>108</v>
      </c>
      <c r="E119" s="75">
        <v>0</v>
      </c>
      <c r="F119" s="75">
        <v>1</v>
      </c>
      <c r="G119" s="75">
        <v>1</v>
      </c>
      <c r="H119" s="75">
        <v>4</v>
      </c>
      <c r="I119" s="75">
        <v>0</v>
      </c>
      <c r="J119" s="75">
        <v>0</v>
      </c>
      <c r="K119" s="75">
        <v>0</v>
      </c>
      <c r="L119" s="75">
        <v>0</v>
      </c>
      <c r="M119" s="75">
        <v>1</v>
      </c>
      <c r="N119" s="75">
        <v>0</v>
      </c>
    </row>
    <row r="120" spans="1:14" ht="14.25">
      <c r="A120" s="74" t="s">
        <v>210</v>
      </c>
      <c r="B120" s="75">
        <v>0</v>
      </c>
      <c r="C120" s="75">
        <v>0</v>
      </c>
      <c r="D120" s="75">
        <v>0</v>
      </c>
      <c r="E120" s="75">
        <v>0</v>
      </c>
      <c r="F120" s="75">
        <v>0</v>
      </c>
      <c r="G120" s="75">
        <v>0</v>
      </c>
      <c r="H120" s="75">
        <v>0</v>
      </c>
      <c r="I120" s="75">
        <v>0</v>
      </c>
      <c r="J120" s="75">
        <v>2</v>
      </c>
      <c r="K120" s="75">
        <v>9</v>
      </c>
      <c r="L120" s="75">
        <v>0</v>
      </c>
      <c r="M120" s="75">
        <v>0</v>
      </c>
      <c r="N120" s="75">
        <v>0</v>
      </c>
    </row>
    <row r="121" spans="1:14" ht="14.25">
      <c r="A121" s="74" t="s">
        <v>576</v>
      </c>
      <c r="B121" s="75">
        <v>0</v>
      </c>
      <c r="C121" s="75">
        <v>0</v>
      </c>
      <c r="D121" s="75">
        <v>0</v>
      </c>
      <c r="E121" s="75">
        <v>0</v>
      </c>
      <c r="F121" s="75">
        <v>0</v>
      </c>
      <c r="G121" s="75">
        <v>0</v>
      </c>
      <c r="H121" s="75">
        <v>0</v>
      </c>
      <c r="I121" s="75">
        <v>0</v>
      </c>
      <c r="J121" s="75">
        <v>3</v>
      </c>
      <c r="K121" s="75">
        <v>37</v>
      </c>
      <c r="L121" s="75">
        <v>0</v>
      </c>
      <c r="M121" s="75">
        <v>1</v>
      </c>
      <c r="N121" s="75">
        <v>0</v>
      </c>
    </row>
    <row r="122" spans="1:14" ht="14.25">
      <c r="A122" s="74" t="s">
        <v>577</v>
      </c>
      <c r="B122" s="75">
        <v>0</v>
      </c>
      <c r="C122" s="75">
        <v>0</v>
      </c>
      <c r="D122" s="75">
        <v>0</v>
      </c>
      <c r="E122" s="75">
        <v>0</v>
      </c>
      <c r="F122" s="75">
        <v>0</v>
      </c>
      <c r="G122" s="75">
        <v>0</v>
      </c>
      <c r="H122" s="75">
        <v>0</v>
      </c>
      <c r="I122" s="75">
        <v>0</v>
      </c>
      <c r="J122" s="75">
        <v>1</v>
      </c>
      <c r="K122" s="75">
        <v>13</v>
      </c>
      <c r="L122" s="75">
        <v>0</v>
      </c>
      <c r="M122" s="75">
        <v>0</v>
      </c>
      <c r="N122" s="75">
        <v>0</v>
      </c>
    </row>
    <row r="123" spans="1:14" ht="14.25">
      <c r="A123" s="74" t="s">
        <v>282</v>
      </c>
      <c r="B123" s="75">
        <v>0</v>
      </c>
      <c r="C123" s="75">
        <v>0</v>
      </c>
      <c r="D123" s="75">
        <v>0</v>
      </c>
      <c r="E123" s="75">
        <v>0</v>
      </c>
      <c r="F123" s="75">
        <v>0</v>
      </c>
      <c r="G123" s="75">
        <v>13</v>
      </c>
      <c r="H123" s="75">
        <v>39</v>
      </c>
      <c r="I123" s="75">
        <v>0</v>
      </c>
      <c r="J123" s="75">
        <v>3</v>
      </c>
      <c r="K123" s="75">
        <v>21</v>
      </c>
      <c r="L123" s="75">
        <v>0</v>
      </c>
      <c r="M123" s="75">
        <v>1</v>
      </c>
      <c r="N123" s="75">
        <v>0</v>
      </c>
    </row>
    <row r="124" spans="1:14" ht="14.25">
      <c r="A124" s="74" t="s">
        <v>540</v>
      </c>
      <c r="B124" s="75">
        <v>0</v>
      </c>
      <c r="C124" s="75">
        <v>0</v>
      </c>
      <c r="D124" s="75">
        <v>0</v>
      </c>
      <c r="E124" s="75">
        <v>0</v>
      </c>
      <c r="F124" s="75">
        <v>0</v>
      </c>
      <c r="G124" s="75">
        <v>0</v>
      </c>
      <c r="H124" s="75">
        <v>0</v>
      </c>
      <c r="I124" s="75">
        <v>0</v>
      </c>
      <c r="J124" s="75">
        <v>4</v>
      </c>
      <c r="K124" s="75">
        <v>60</v>
      </c>
      <c r="L124" s="75">
        <v>0</v>
      </c>
      <c r="M124" s="75">
        <v>0</v>
      </c>
      <c r="N124" s="75">
        <v>0</v>
      </c>
    </row>
    <row r="125" spans="1:14" ht="14.25">
      <c r="A125" s="74" t="s">
        <v>525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v>0</v>
      </c>
      <c r="H125" s="75">
        <v>0</v>
      </c>
      <c r="I125" s="75">
        <v>0</v>
      </c>
      <c r="J125" s="75">
        <v>3</v>
      </c>
      <c r="K125" s="75">
        <v>28</v>
      </c>
      <c r="L125" s="75">
        <v>0</v>
      </c>
      <c r="M125" s="75">
        <v>0</v>
      </c>
      <c r="N125" s="75">
        <v>0</v>
      </c>
    </row>
    <row r="126" spans="1:14" ht="14.25">
      <c r="A126" s="74" t="s">
        <v>439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v>1</v>
      </c>
      <c r="H126" s="75">
        <v>26</v>
      </c>
      <c r="I126" s="75">
        <v>0</v>
      </c>
      <c r="J126" s="75">
        <v>0</v>
      </c>
      <c r="K126" s="75">
        <v>0</v>
      </c>
      <c r="L126" s="75">
        <v>0</v>
      </c>
      <c r="M126" s="75">
        <v>0</v>
      </c>
      <c r="N126" s="75">
        <v>0</v>
      </c>
    </row>
    <row r="127" spans="1:14" ht="14.25">
      <c r="A127" s="74" t="s">
        <v>121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v>1</v>
      </c>
      <c r="H127" s="75">
        <v>3</v>
      </c>
      <c r="I127" s="75">
        <v>0</v>
      </c>
      <c r="J127" s="75">
        <v>3</v>
      </c>
      <c r="K127" s="75">
        <v>37</v>
      </c>
      <c r="L127" s="75">
        <v>0</v>
      </c>
      <c r="M127" s="75">
        <v>0</v>
      </c>
      <c r="N127" s="75">
        <v>0</v>
      </c>
    </row>
    <row r="128" spans="1:14" ht="14.25">
      <c r="A128" s="74" t="s">
        <v>221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v>0</v>
      </c>
      <c r="H128" s="75">
        <v>0</v>
      </c>
      <c r="I128" s="75">
        <v>0</v>
      </c>
      <c r="J128" s="75">
        <v>4</v>
      </c>
      <c r="K128" s="75">
        <v>46</v>
      </c>
      <c r="L128" s="75">
        <v>0</v>
      </c>
      <c r="M128" s="75">
        <v>0</v>
      </c>
      <c r="N128" s="75">
        <v>0</v>
      </c>
    </row>
    <row r="129" spans="1:14" ht="14.25">
      <c r="A129" s="74" t="s">
        <v>420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v>2</v>
      </c>
      <c r="H129" s="75">
        <v>5</v>
      </c>
      <c r="I129" s="75">
        <v>0</v>
      </c>
      <c r="J129" s="75">
        <v>1</v>
      </c>
      <c r="K129" s="75">
        <v>6</v>
      </c>
      <c r="L129" s="75">
        <v>0</v>
      </c>
      <c r="M129" s="75">
        <v>0</v>
      </c>
      <c r="N129" s="75">
        <v>0</v>
      </c>
    </row>
    <row r="130" spans="1:14" ht="14.25">
      <c r="A130" s="74" t="s">
        <v>432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v>11</v>
      </c>
      <c r="H130" s="75">
        <v>68</v>
      </c>
      <c r="I130" s="75">
        <v>1</v>
      </c>
      <c r="J130" s="75">
        <v>3</v>
      </c>
      <c r="K130" s="75">
        <v>15</v>
      </c>
      <c r="L130" s="75">
        <v>0</v>
      </c>
      <c r="M130" s="75">
        <v>0</v>
      </c>
      <c r="N130" s="75">
        <v>0</v>
      </c>
    </row>
    <row r="131" spans="1:14" ht="14.25">
      <c r="A131" s="74" t="s">
        <v>287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v>0</v>
      </c>
      <c r="H131" s="75">
        <v>0</v>
      </c>
      <c r="I131" s="75">
        <v>0</v>
      </c>
      <c r="J131" s="75">
        <v>6</v>
      </c>
      <c r="K131" s="75">
        <v>143</v>
      </c>
      <c r="L131" s="75">
        <v>2</v>
      </c>
      <c r="M131" s="75">
        <v>0</v>
      </c>
      <c r="N131" s="75">
        <v>0</v>
      </c>
    </row>
    <row r="132" spans="1:14" ht="14.25">
      <c r="A132" s="74" t="s">
        <v>479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v>4</v>
      </c>
      <c r="H132" s="75">
        <v>13</v>
      </c>
      <c r="I132" s="75">
        <v>0</v>
      </c>
      <c r="J132" s="75">
        <v>1</v>
      </c>
      <c r="K132" s="75">
        <v>7</v>
      </c>
      <c r="L132" s="75">
        <v>0</v>
      </c>
      <c r="M132" s="75">
        <v>0</v>
      </c>
      <c r="N132" s="75">
        <v>0</v>
      </c>
    </row>
    <row r="133" spans="1:14" ht="14.25">
      <c r="A133" s="74" t="s">
        <v>504</v>
      </c>
      <c r="B133" s="75">
        <v>0</v>
      </c>
      <c r="C133" s="75">
        <v>0</v>
      </c>
      <c r="D133" s="75">
        <v>0</v>
      </c>
      <c r="E133" s="75">
        <v>0</v>
      </c>
      <c r="F133" s="75">
        <v>0</v>
      </c>
      <c r="G133" s="75">
        <v>0</v>
      </c>
      <c r="H133" s="75">
        <v>0</v>
      </c>
      <c r="I133" s="75">
        <v>0</v>
      </c>
      <c r="J133" s="75">
        <v>2</v>
      </c>
      <c r="K133" s="75">
        <v>44</v>
      </c>
      <c r="L133" s="75">
        <v>0</v>
      </c>
      <c r="M133" s="75">
        <v>0</v>
      </c>
      <c r="N133" s="75">
        <v>0</v>
      </c>
    </row>
    <row r="134" spans="1:14" ht="14.25">
      <c r="A134" s="74" t="s">
        <v>578</v>
      </c>
      <c r="B134" s="75">
        <v>0</v>
      </c>
      <c r="C134" s="75">
        <v>0</v>
      </c>
      <c r="D134" s="75">
        <v>0</v>
      </c>
      <c r="E134" s="75">
        <v>0</v>
      </c>
      <c r="F134" s="75">
        <v>0</v>
      </c>
      <c r="G134" s="75">
        <v>0</v>
      </c>
      <c r="H134" s="75">
        <v>0</v>
      </c>
      <c r="I134" s="75">
        <v>0</v>
      </c>
      <c r="J134" s="75">
        <v>1</v>
      </c>
      <c r="K134" s="75">
        <v>3</v>
      </c>
      <c r="L134" s="75">
        <v>0</v>
      </c>
      <c r="M134" s="75">
        <v>0</v>
      </c>
      <c r="N134" s="75">
        <v>0</v>
      </c>
    </row>
    <row r="135" spans="1:14" ht="14.25">
      <c r="A135" s="74" t="s">
        <v>541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v>0</v>
      </c>
      <c r="H135" s="75">
        <v>0</v>
      </c>
      <c r="I135" s="75">
        <v>0</v>
      </c>
      <c r="J135" s="75">
        <v>1</v>
      </c>
      <c r="K135" s="75">
        <v>8</v>
      </c>
      <c r="L135" s="75">
        <v>0</v>
      </c>
      <c r="M135" s="75">
        <v>0</v>
      </c>
      <c r="N135" s="75">
        <v>0</v>
      </c>
    </row>
    <row r="136" spans="1:14" ht="14.25">
      <c r="A136" s="74" t="s">
        <v>505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v>0</v>
      </c>
      <c r="H136" s="75">
        <v>0</v>
      </c>
      <c r="I136" s="75">
        <v>0</v>
      </c>
      <c r="J136" s="75">
        <v>2</v>
      </c>
      <c r="K136" s="75">
        <v>19</v>
      </c>
      <c r="L136" s="75">
        <v>0</v>
      </c>
      <c r="M136" s="75">
        <v>0</v>
      </c>
      <c r="N136" s="75">
        <v>0</v>
      </c>
    </row>
    <row r="137" spans="1:14" ht="14.25">
      <c r="A137" s="74" t="s">
        <v>289</v>
      </c>
      <c r="B137" s="75">
        <v>0</v>
      </c>
      <c r="C137" s="75">
        <v>0</v>
      </c>
      <c r="D137" s="75">
        <v>0</v>
      </c>
      <c r="E137" s="75">
        <v>0</v>
      </c>
      <c r="F137" s="75">
        <v>0</v>
      </c>
      <c r="G137" s="75">
        <v>0</v>
      </c>
      <c r="H137" s="75">
        <v>0</v>
      </c>
      <c r="I137" s="75">
        <v>0</v>
      </c>
      <c r="J137" s="75">
        <v>2</v>
      </c>
      <c r="K137" s="75">
        <v>15</v>
      </c>
      <c r="L137" s="75">
        <v>0</v>
      </c>
      <c r="M137" s="75">
        <v>0</v>
      </c>
      <c r="N137" s="75">
        <v>0</v>
      </c>
    </row>
    <row r="138" spans="1:14" ht="14.25">
      <c r="A138" s="74" t="s">
        <v>579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v>1</v>
      </c>
      <c r="H138" s="75">
        <v>0</v>
      </c>
      <c r="I138" s="75">
        <v>0</v>
      </c>
      <c r="J138" s="75">
        <v>0</v>
      </c>
      <c r="K138" s="75">
        <v>0</v>
      </c>
      <c r="L138" s="75">
        <v>0</v>
      </c>
      <c r="M138" s="75">
        <v>1</v>
      </c>
      <c r="N138" s="75">
        <v>0</v>
      </c>
    </row>
    <row r="139" spans="1:14" ht="14.25">
      <c r="A139" s="74" t="s">
        <v>580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v>6</v>
      </c>
      <c r="H139" s="75">
        <v>52</v>
      </c>
      <c r="I139" s="75">
        <v>0</v>
      </c>
      <c r="J139" s="75">
        <v>1</v>
      </c>
      <c r="K139" s="75">
        <v>7</v>
      </c>
      <c r="L139" s="75">
        <v>0</v>
      </c>
      <c r="M139" s="75">
        <v>1</v>
      </c>
      <c r="N139" s="75">
        <v>0</v>
      </c>
    </row>
    <row r="140" spans="1:14" ht="14.25">
      <c r="A140" s="74" t="s">
        <v>122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v>0</v>
      </c>
      <c r="H140" s="75">
        <v>0</v>
      </c>
      <c r="I140" s="75">
        <v>0</v>
      </c>
      <c r="J140" s="75">
        <v>2</v>
      </c>
      <c r="K140" s="75">
        <v>18</v>
      </c>
      <c r="L140" s="75">
        <v>1</v>
      </c>
      <c r="M140" s="75">
        <v>0</v>
      </c>
      <c r="N140" s="75">
        <v>0</v>
      </c>
    </row>
    <row r="141" spans="1:14" ht="14.25">
      <c r="A141" s="74" t="s">
        <v>124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v>1</v>
      </c>
      <c r="H141" s="75">
        <v>11</v>
      </c>
      <c r="I141" s="75">
        <v>0</v>
      </c>
      <c r="J141" s="75">
        <v>3</v>
      </c>
      <c r="K141" s="75">
        <v>12</v>
      </c>
      <c r="L141" s="75">
        <v>0</v>
      </c>
      <c r="M141" s="75">
        <v>0</v>
      </c>
      <c r="N141" s="75">
        <v>0</v>
      </c>
    </row>
    <row r="142" spans="1:14" ht="14.25">
      <c r="A142" s="74" t="s">
        <v>201</v>
      </c>
      <c r="B142" s="75">
        <v>24</v>
      </c>
      <c r="C142" s="75">
        <v>42</v>
      </c>
      <c r="D142" s="75">
        <v>316</v>
      </c>
      <c r="E142" s="75">
        <v>1</v>
      </c>
      <c r="F142" s="75">
        <v>2</v>
      </c>
      <c r="G142" s="75">
        <v>0</v>
      </c>
      <c r="H142" s="75">
        <v>0</v>
      </c>
      <c r="I142" s="75">
        <v>0</v>
      </c>
      <c r="J142" s="75">
        <v>0</v>
      </c>
      <c r="K142" s="75">
        <v>0</v>
      </c>
      <c r="L142" s="75">
        <v>0</v>
      </c>
      <c r="M142" s="75">
        <v>0</v>
      </c>
      <c r="N142" s="75">
        <v>0</v>
      </c>
    </row>
    <row r="143" spans="1:14" ht="14.25">
      <c r="A143" s="74" t="s">
        <v>581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v>0</v>
      </c>
      <c r="H143" s="75">
        <v>0</v>
      </c>
      <c r="I143" s="75">
        <v>0</v>
      </c>
      <c r="J143" s="75">
        <v>6</v>
      </c>
      <c r="K143" s="75">
        <v>38</v>
      </c>
      <c r="L143" s="75">
        <v>0</v>
      </c>
      <c r="M143" s="75">
        <v>0</v>
      </c>
      <c r="N143" s="75">
        <v>0</v>
      </c>
    </row>
    <row r="144" spans="1:14" ht="14.25">
      <c r="A144" s="74" t="s">
        <v>266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v>0</v>
      </c>
      <c r="H144" s="75">
        <v>0</v>
      </c>
      <c r="I144" s="75">
        <v>0</v>
      </c>
      <c r="J144" s="75">
        <v>1</v>
      </c>
      <c r="K144" s="75">
        <v>7</v>
      </c>
      <c r="L144" s="75">
        <v>0</v>
      </c>
      <c r="M144" s="75">
        <v>0</v>
      </c>
      <c r="N144" s="75">
        <v>1</v>
      </c>
    </row>
    <row r="145" spans="1:14" ht="14.25">
      <c r="A145" s="74" t="s">
        <v>196</v>
      </c>
      <c r="B145" s="75">
        <v>0</v>
      </c>
      <c r="C145" s="75">
        <v>0</v>
      </c>
      <c r="D145" s="75">
        <v>0</v>
      </c>
      <c r="E145" s="75">
        <v>0</v>
      </c>
      <c r="F145" s="75">
        <v>0</v>
      </c>
      <c r="G145" s="75">
        <v>0</v>
      </c>
      <c r="H145" s="75">
        <v>0</v>
      </c>
      <c r="I145" s="75">
        <v>0</v>
      </c>
      <c r="J145" s="75">
        <v>3</v>
      </c>
      <c r="K145" s="75">
        <v>30</v>
      </c>
      <c r="L145" s="75">
        <v>0</v>
      </c>
      <c r="M145" s="75">
        <v>0</v>
      </c>
      <c r="N145" s="75">
        <v>0</v>
      </c>
    </row>
    <row r="146" spans="1:14" ht="14.25">
      <c r="A146" s="74" t="s">
        <v>582</v>
      </c>
      <c r="B146" s="75">
        <v>0</v>
      </c>
      <c r="C146" s="75">
        <v>0</v>
      </c>
      <c r="D146" s="75">
        <v>0</v>
      </c>
      <c r="E146" s="75">
        <v>0</v>
      </c>
      <c r="F146" s="75">
        <v>0</v>
      </c>
      <c r="G146" s="75">
        <v>11</v>
      </c>
      <c r="H146" s="75">
        <v>14</v>
      </c>
      <c r="I146" s="75">
        <v>0</v>
      </c>
      <c r="J146" s="75">
        <v>2</v>
      </c>
      <c r="K146" s="75">
        <v>-2</v>
      </c>
      <c r="L146" s="75">
        <v>0</v>
      </c>
      <c r="M146" s="75">
        <v>0</v>
      </c>
      <c r="N146" s="75">
        <v>0</v>
      </c>
    </row>
    <row r="147" spans="1:14" ht="14.25">
      <c r="A147" s="74" t="s">
        <v>228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v>9</v>
      </c>
      <c r="H147" s="75">
        <v>43</v>
      </c>
      <c r="I147" s="75">
        <v>1</v>
      </c>
      <c r="J147" s="75">
        <v>4</v>
      </c>
      <c r="K147" s="75">
        <v>30</v>
      </c>
      <c r="L147" s="75">
        <v>0</v>
      </c>
      <c r="M147" s="75">
        <v>0</v>
      </c>
      <c r="N147" s="75">
        <v>0</v>
      </c>
    </row>
    <row r="148" spans="1:14" ht="14.25">
      <c r="A148" s="74" t="s">
        <v>526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v>0</v>
      </c>
      <c r="H148" s="75">
        <v>0</v>
      </c>
      <c r="I148" s="75">
        <v>0</v>
      </c>
      <c r="J148" s="75">
        <v>1</v>
      </c>
      <c r="K148" s="75">
        <v>5</v>
      </c>
      <c r="L148" s="75">
        <v>0</v>
      </c>
      <c r="M148" s="75">
        <v>0</v>
      </c>
      <c r="N148" s="75">
        <v>0</v>
      </c>
    </row>
    <row r="149" spans="1:14" ht="14.25">
      <c r="A149" s="74" t="s">
        <v>125</v>
      </c>
      <c r="B149" s="75">
        <v>24</v>
      </c>
      <c r="C149" s="75">
        <v>44</v>
      </c>
      <c r="D149" s="75">
        <v>267</v>
      </c>
      <c r="E149" s="75">
        <v>0</v>
      </c>
      <c r="F149" s="75">
        <v>0</v>
      </c>
      <c r="G149" s="75">
        <v>3</v>
      </c>
      <c r="H149" s="75">
        <v>4</v>
      </c>
      <c r="I149" s="75">
        <v>0</v>
      </c>
      <c r="J149" s="75">
        <v>0</v>
      </c>
      <c r="K149" s="75">
        <v>0</v>
      </c>
      <c r="L149" s="75">
        <v>0</v>
      </c>
      <c r="M149" s="75">
        <v>0</v>
      </c>
      <c r="N149" s="75">
        <v>0</v>
      </c>
    </row>
    <row r="150" spans="1:14" ht="14.25">
      <c r="A150" s="74" t="s">
        <v>542</v>
      </c>
      <c r="B150" s="75">
        <v>0</v>
      </c>
      <c r="C150" s="75">
        <v>0</v>
      </c>
      <c r="D150" s="75">
        <v>0</v>
      </c>
      <c r="E150" s="75">
        <v>0</v>
      </c>
      <c r="F150" s="75">
        <v>0</v>
      </c>
      <c r="G150" s="75">
        <v>0</v>
      </c>
      <c r="H150" s="75">
        <v>0</v>
      </c>
      <c r="I150" s="75">
        <v>0</v>
      </c>
      <c r="J150" s="75">
        <v>2</v>
      </c>
      <c r="K150" s="75">
        <v>71</v>
      </c>
      <c r="L150" s="75">
        <v>1</v>
      </c>
      <c r="M150" s="75">
        <v>0</v>
      </c>
      <c r="N150" s="75">
        <v>0</v>
      </c>
    </row>
    <row r="151" spans="1:14" ht="14.25">
      <c r="A151" s="74" t="s">
        <v>583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v>0</v>
      </c>
      <c r="H151" s="75">
        <v>0</v>
      </c>
      <c r="I151" s="75">
        <v>0</v>
      </c>
      <c r="J151" s="75">
        <v>2</v>
      </c>
      <c r="K151" s="75">
        <v>14</v>
      </c>
      <c r="L151" s="75">
        <v>0</v>
      </c>
      <c r="M151" s="75">
        <v>0</v>
      </c>
      <c r="N151" s="75">
        <v>0</v>
      </c>
    </row>
    <row r="152" spans="1:14" ht="14.25">
      <c r="A152" s="74" t="s">
        <v>310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v>0</v>
      </c>
      <c r="H152" s="75">
        <v>0</v>
      </c>
      <c r="I152" s="75">
        <v>0</v>
      </c>
      <c r="J152" s="75">
        <v>2</v>
      </c>
      <c r="K152" s="75">
        <v>12</v>
      </c>
      <c r="L152" s="75">
        <v>0</v>
      </c>
      <c r="M152" s="75">
        <v>0</v>
      </c>
      <c r="N152" s="75">
        <v>0</v>
      </c>
    </row>
    <row r="153" spans="1:14" ht="14.25">
      <c r="A153" s="74" t="s">
        <v>202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v>0</v>
      </c>
      <c r="H153" s="75">
        <v>0</v>
      </c>
      <c r="I153" s="75">
        <v>0</v>
      </c>
      <c r="J153" s="75">
        <v>5</v>
      </c>
      <c r="K153" s="75">
        <v>51</v>
      </c>
      <c r="L153" s="75">
        <v>2</v>
      </c>
      <c r="M153" s="75">
        <v>0</v>
      </c>
      <c r="N153" s="75">
        <v>0</v>
      </c>
    </row>
    <row r="154" spans="1:14" ht="14.25">
      <c r="A154" s="74" t="s">
        <v>126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v>5</v>
      </c>
      <c r="H154" s="75">
        <v>11</v>
      </c>
      <c r="I154" s="75">
        <v>0</v>
      </c>
      <c r="J154" s="75">
        <v>0</v>
      </c>
      <c r="K154" s="75">
        <v>0</v>
      </c>
      <c r="L154" s="75">
        <v>0</v>
      </c>
      <c r="M154" s="75">
        <v>0</v>
      </c>
      <c r="N154" s="75">
        <v>0</v>
      </c>
    </row>
    <row r="155" spans="1:14" ht="14.25">
      <c r="A155" s="74" t="s">
        <v>584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v>0</v>
      </c>
      <c r="H155" s="75">
        <v>0</v>
      </c>
      <c r="I155" s="75">
        <v>0</v>
      </c>
      <c r="J155" s="75">
        <v>2</v>
      </c>
      <c r="K155" s="75">
        <v>24</v>
      </c>
      <c r="L155" s="75">
        <v>0</v>
      </c>
      <c r="M155" s="75">
        <v>0</v>
      </c>
      <c r="N155" s="75">
        <v>0</v>
      </c>
    </row>
    <row r="156" spans="1:14" ht="14.25">
      <c r="A156" s="74" t="s">
        <v>203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v>0</v>
      </c>
      <c r="H156" s="75">
        <v>0</v>
      </c>
      <c r="I156" s="75">
        <v>0</v>
      </c>
      <c r="J156" s="75">
        <v>1</v>
      </c>
      <c r="K156" s="75">
        <v>6</v>
      </c>
      <c r="L156" s="75">
        <v>0</v>
      </c>
      <c r="M156" s="75">
        <v>0</v>
      </c>
      <c r="N156" s="75">
        <v>0</v>
      </c>
    </row>
    <row r="157" spans="1:14" ht="14.25">
      <c r="A157" s="74" t="s">
        <v>127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v>2</v>
      </c>
      <c r="H157" s="75">
        <v>4</v>
      </c>
      <c r="I157" s="75">
        <v>0</v>
      </c>
      <c r="J157" s="75">
        <v>2</v>
      </c>
      <c r="K157" s="75">
        <v>21</v>
      </c>
      <c r="L157" s="75">
        <v>0</v>
      </c>
      <c r="M157" s="75">
        <v>1</v>
      </c>
      <c r="N157" s="75">
        <v>0</v>
      </c>
    </row>
    <row r="158" spans="1:14" ht="14.25">
      <c r="A158" s="74" t="s">
        <v>480</v>
      </c>
      <c r="B158" s="75">
        <v>0</v>
      </c>
      <c r="C158" s="75">
        <v>0</v>
      </c>
      <c r="D158" s="75">
        <v>0</v>
      </c>
      <c r="E158" s="75">
        <v>0</v>
      </c>
      <c r="F158" s="75">
        <v>0</v>
      </c>
      <c r="G158" s="75">
        <v>0</v>
      </c>
      <c r="H158" s="75">
        <v>0</v>
      </c>
      <c r="I158" s="75">
        <v>0</v>
      </c>
      <c r="J158" s="75">
        <v>1</v>
      </c>
      <c r="K158" s="75">
        <v>11</v>
      </c>
      <c r="L158" s="75">
        <v>0</v>
      </c>
      <c r="M158" s="75">
        <v>0</v>
      </c>
      <c r="N158" s="75">
        <v>0</v>
      </c>
    </row>
    <row r="159" spans="1:14" ht="14.25">
      <c r="A159" s="74" t="s">
        <v>267</v>
      </c>
      <c r="B159" s="75">
        <v>0</v>
      </c>
      <c r="C159" s="75">
        <v>0</v>
      </c>
      <c r="D159" s="75">
        <v>0</v>
      </c>
      <c r="E159" s="75">
        <v>0</v>
      </c>
      <c r="F159" s="75">
        <v>0</v>
      </c>
      <c r="G159" s="75">
        <v>0</v>
      </c>
      <c r="H159" s="75">
        <v>0</v>
      </c>
      <c r="I159" s="75">
        <v>0</v>
      </c>
      <c r="J159" s="75">
        <v>4</v>
      </c>
      <c r="K159" s="75">
        <v>65</v>
      </c>
      <c r="L159" s="75">
        <v>2</v>
      </c>
      <c r="M159" s="75">
        <v>0</v>
      </c>
      <c r="N159" s="75">
        <v>0</v>
      </c>
    </row>
    <row r="160" spans="1:14" ht="14.25">
      <c r="A160" s="74" t="s">
        <v>506</v>
      </c>
      <c r="B160" s="75">
        <v>0</v>
      </c>
      <c r="C160" s="75">
        <v>0</v>
      </c>
      <c r="D160" s="75">
        <v>0</v>
      </c>
      <c r="E160" s="75">
        <v>0</v>
      </c>
      <c r="F160" s="75">
        <v>0</v>
      </c>
      <c r="G160" s="75">
        <v>0</v>
      </c>
      <c r="H160" s="75">
        <v>0</v>
      </c>
      <c r="I160" s="75">
        <v>0</v>
      </c>
      <c r="J160" s="75">
        <v>1</v>
      </c>
      <c r="K160" s="75">
        <v>6</v>
      </c>
      <c r="L160" s="75">
        <v>0</v>
      </c>
      <c r="M160" s="75">
        <v>0</v>
      </c>
      <c r="N160" s="75">
        <v>0</v>
      </c>
    </row>
    <row r="161" spans="1:14" ht="14.25">
      <c r="A161" s="74" t="s">
        <v>444</v>
      </c>
      <c r="B161" s="75">
        <v>0</v>
      </c>
      <c r="C161" s="75">
        <v>0</v>
      </c>
      <c r="D161" s="75">
        <v>0</v>
      </c>
      <c r="E161" s="75">
        <v>0</v>
      </c>
      <c r="F161" s="75">
        <v>0</v>
      </c>
      <c r="G161" s="75">
        <v>0</v>
      </c>
      <c r="H161" s="75">
        <v>0</v>
      </c>
      <c r="I161" s="75">
        <v>0</v>
      </c>
      <c r="J161" s="75">
        <v>3</v>
      </c>
      <c r="K161" s="75">
        <v>46</v>
      </c>
      <c r="L161" s="75">
        <v>1</v>
      </c>
      <c r="M161" s="75">
        <v>0</v>
      </c>
      <c r="N161" s="75">
        <v>0</v>
      </c>
    </row>
    <row r="162" spans="1:14" ht="14.25">
      <c r="A162" s="74" t="s">
        <v>215</v>
      </c>
      <c r="B162" s="75">
        <v>0</v>
      </c>
      <c r="C162" s="75">
        <v>0</v>
      </c>
      <c r="D162" s="75">
        <v>0</v>
      </c>
      <c r="E162" s="75">
        <v>0</v>
      </c>
      <c r="F162" s="75">
        <v>0</v>
      </c>
      <c r="G162" s="75">
        <v>24</v>
      </c>
      <c r="H162" s="75">
        <v>102</v>
      </c>
      <c r="I162" s="75">
        <v>0</v>
      </c>
      <c r="J162" s="75">
        <v>1</v>
      </c>
      <c r="K162" s="75">
        <v>18</v>
      </c>
      <c r="L162" s="75">
        <v>1</v>
      </c>
      <c r="M162" s="75">
        <v>0</v>
      </c>
      <c r="N162" s="75">
        <v>1</v>
      </c>
    </row>
    <row r="163" spans="1:14" ht="14.25">
      <c r="A163" s="74" t="s">
        <v>311</v>
      </c>
      <c r="B163" s="75">
        <v>15</v>
      </c>
      <c r="C163" s="75">
        <v>33</v>
      </c>
      <c r="D163" s="75">
        <v>155</v>
      </c>
      <c r="E163" s="75">
        <v>1</v>
      </c>
      <c r="F163" s="75">
        <v>0</v>
      </c>
      <c r="G163" s="75">
        <v>6</v>
      </c>
      <c r="H163" s="75">
        <v>40</v>
      </c>
      <c r="I163" s="75">
        <v>0</v>
      </c>
      <c r="J163" s="75">
        <v>0</v>
      </c>
      <c r="K163" s="75">
        <v>0</v>
      </c>
      <c r="L163" s="75">
        <v>0</v>
      </c>
      <c r="M163" s="75">
        <v>1</v>
      </c>
      <c r="N163" s="75">
        <v>0</v>
      </c>
    </row>
    <row r="164" spans="1:14" ht="14.25">
      <c r="A164" s="74" t="s">
        <v>312</v>
      </c>
      <c r="B164" s="75">
        <v>0</v>
      </c>
      <c r="C164" s="75">
        <v>0</v>
      </c>
      <c r="D164" s="75">
        <v>0</v>
      </c>
      <c r="E164" s="75">
        <v>0</v>
      </c>
      <c r="F164" s="75">
        <v>0</v>
      </c>
      <c r="G164" s="75">
        <v>0</v>
      </c>
      <c r="H164" s="75">
        <v>0</v>
      </c>
      <c r="I164" s="75">
        <v>0</v>
      </c>
      <c r="J164" s="75">
        <v>4</v>
      </c>
      <c r="K164" s="75">
        <v>26</v>
      </c>
      <c r="L164" s="75">
        <v>0</v>
      </c>
      <c r="M164" s="75">
        <v>0</v>
      </c>
      <c r="N164" s="75">
        <v>0</v>
      </c>
    </row>
    <row r="165" spans="1:14" ht="14.25">
      <c r="A165" s="74" t="s">
        <v>585</v>
      </c>
      <c r="B165" s="75">
        <v>0</v>
      </c>
      <c r="C165" s="75">
        <v>0</v>
      </c>
      <c r="D165" s="75">
        <v>0</v>
      </c>
      <c r="E165" s="75">
        <v>0</v>
      </c>
      <c r="F165" s="75">
        <v>0</v>
      </c>
      <c r="G165" s="75">
        <v>0</v>
      </c>
      <c r="H165" s="75">
        <v>0</v>
      </c>
      <c r="I165" s="75">
        <v>0</v>
      </c>
      <c r="J165" s="75">
        <v>1</v>
      </c>
      <c r="K165" s="75">
        <v>8</v>
      </c>
      <c r="L165" s="75">
        <v>0</v>
      </c>
      <c r="M165" s="75">
        <v>0</v>
      </c>
      <c r="N165" s="75">
        <v>0</v>
      </c>
    </row>
    <row r="166" spans="1:14" ht="14.25">
      <c r="A166" s="74" t="s">
        <v>543</v>
      </c>
      <c r="B166" s="75">
        <v>0</v>
      </c>
      <c r="C166" s="75">
        <v>0</v>
      </c>
      <c r="D166" s="75">
        <v>0</v>
      </c>
      <c r="E166" s="75">
        <v>0</v>
      </c>
      <c r="F166" s="75">
        <v>0</v>
      </c>
      <c r="G166" s="75">
        <v>0</v>
      </c>
      <c r="H166" s="75">
        <v>0</v>
      </c>
      <c r="I166" s="75">
        <v>0</v>
      </c>
      <c r="J166" s="75">
        <v>2</v>
      </c>
      <c r="K166" s="75">
        <v>9</v>
      </c>
      <c r="L166" s="75">
        <v>1</v>
      </c>
      <c r="M166" s="75">
        <v>0</v>
      </c>
      <c r="N166" s="75">
        <v>0</v>
      </c>
    </row>
    <row r="167" spans="1:14" ht="14.25">
      <c r="A167" s="74" t="s">
        <v>527</v>
      </c>
      <c r="B167" s="75">
        <v>0</v>
      </c>
      <c r="C167" s="75">
        <v>0</v>
      </c>
      <c r="D167" s="75">
        <v>0</v>
      </c>
      <c r="E167" s="75">
        <v>0</v>
      </c>
      <c r="F167" s="75">
        <v>0</v>
      </c>
      <c r="G167" s="75">
        <v>0</v>
      </c>
      <c r="H167" s="75">
        <v>0</v>
      </c>
      <c r="I167" s="75">
        <v>0</v>
      </c>
      <c r="J167" s="75">
        <v>2</v>
      </c>
      <c r="K167" s="75">
        <v>12</v>
      </c>
      <c r="L167" s="75">
        <v>0</v>
      </c>
      <c r="M167" s="75">
        <v>0</v>
      </c>
      <c r="N167" s="75">
        <v>0</v>
      </c>
    </row>
    <row r="168" spans="1:14" ht="14.25">
      <c r="A168" s="74" t="s">
        <v>481</v>
      </c>
      <c r="B168" s="75">
        <v>0</v>
      </c>
      <c r="C168" s="75">
        <v>0</v>
      </c>
      <c r="D168" s="75">
        <v>0</v>
      </c>
      <c r="E168" s="75">
        <v>0</v>
      </c>
      <c r="F168" s="75">
        <v>0</v>
      </c>
      <c r="G168" s="75">
        <v>0</v>
      </c>
      <c r="H168" s="75">
        <v>0</v>
      </c>
      <c r="I168" s="75">
        <v>0</v>
      </c>
      <c r="J168" s="75">
        <v>5</v>
      </c>
      <c r="K168" s="75">
        <v>63</v>
      </c>
      <c r="L168" s="75">
        <v>0</v>
      </c>
      <c r="M168" s="75">
        <v>0</v>
      </c>
      <c r="N168" s="75">
        <v>0</v>
      </c>
    </row>
    <row r="169" spans="1:14" ht="14.25">
      <c r="A169" s="74" t="s">
        <v>229</v>
      </c>
      <c r="B169" s="75">
        <v>0</v>
      </c>
      <c r="C169" s="75">
        <v>0</v>
      </c>
      <c r="D169" s="75">
        <v>0</v>
      </c>
      <c r="E169" s="75">
        <v>0</v>
      </c>
      <c r="F169" s="75">
        <v>0</v>
      </c>
      <c r="G169" s="75">
        <v>0</v>
      </c>
      <c r="H169" s="75">
        <v>0</v>
      </c>
      <c r="I169" s="75">
        <v>0</v>
      </c>
      <c r="J169" s="75">
        <v>7</v>
      </c>
      <c r="K169" s="75">
        <v>118</v>
      </c>
      <c r="L169" s="75">
        <v>0</v>
      </c>
      <c r="M169" s="75">
        <v>0</v>
      </c>
      <c r="N169" s="75">
        <v>0</v>
      </c>
    </row>
    <row r="170" spans="1:14" ht="14.25">
      <c r="A170" s="74" t="s">
        <v>449</v>
      </c>
      <c r="B170" s="75">
        <v>26</v>
      </c>
      <c r="C170" s="75">
        <v>34</v>
      </c>
      <c r="D170" s="75">
        <v>374</v>
      </c>
      <c r="E170" s="75">
        <v>4</v>
      </c>
      <c r="F170" s="75">
        <v>0</v>
      </c>
      <c r="G170" s="75">
        <v>7</v>
      </c>
      <c r="H170" s="75">
        <v>25</v>
      </c>
      <c r="I170" s="75">
        <v>1</v>
      </c>
      <c r="J170" s="75">
        <v>0</v>
      </c>
      <c r="K170" s="75">
        <v>0</v>
      </c>
      <c r="L170" s="75">
        <v>0</v>
      </c>
      <c r="M170" s="75">
        <v>0</v>
      </c>
      <c r="N170" s="75">
        <v>0</v>
      </c>
    </row>
    <row r="171" spans="1:14" ht="14.25">
      <c r="A171" s="74" t="s">
        <v>586</v>
      </c>
      <c r="B171" s="75">
        <v>0</v>
      </c>
      <c r="C171" s="75">
        <v>0</v>
      </c>
      <c r="D171" s="75">
        <v>0</v>
      </c>
      <c r="E171" s="75">
        <v>0</v>
      </c>
      <c r="F171" s="75">
        <v>0</v>
      </c>
      <c r="G171" s="75">
        <v>0</v>
      </c>
      <c r="H171" s="75">
        <v>0</v>
      </c>
      <c r="I171" s="75">
        <v>0</v>
      </c>
      <c r="J171" s="75">
        <v>1</v>
      </c>
      <c r="K171" s="75">
        <v>5</v>
      </c>
      <c r="L171" s="75">
        <v>0</v>
      </c>
      <c r="M171" s="75">
        <v>0</v>
      </c>
      <c r="N171" s="75">
        <v>0</v>
      </c>
    </row>
    <row r="172" spans="1:14" ht="14.25">
      <c r="A172" s="74" t="s">
        <v>544</v>
      </c>
      <c r="B172" s="75">
        <v>0</v>
      </c>
      <c r="C172" s="75">
        <v>0</v>
      </c>
      <c r="D172" s="75">
        <v>0</v>
      </c>
      <c r="E172" s="75">
        <v>0</v>
      </c>
      <c r="F172" s="75">
        <v>0</v>
      </c>
      <c r="G172" s="75">
        <v>0</v>
      </c>
      <c r="H172" s="75">
        <v>0</v>
      </c>
      <c r="I172" s="75">
        <v>0</v>
      </c>
      <c r="J172" s="75">
        <v>1</v>
      </c>
      <c r="K172" s="75">
        <v>2</v>
      </c>
      <c r="L172" s="75">
        <v>0</v>
      </c>
      <c r="M172" s="75">
        <v>0</v>
      </c>
      <c r="N172" s="75">
        <v>0</v>
      </c>
    </row>
    <row r="173" spans="1:14" ht="14.25">
      <c r="A173" s="74" t="s">
        <v>587</v>
      </c>
      <c r="B173" s="75">
        <v>0</v>
      </c>
      <c r="C173" s="75">
        <v>0</v>
      </c>
      <c r="D173" s="75">
        <v>0</v>
      </c>
      <c r="E173" s="75">
        <v>0</v>
      </c>
      <c r="F173" s="75">
        <v>0</v>
      </c>
      <c r="G173" s="75">
        <v>4</v>
      </c>
      <c r="H173" s="75">
        <v>9</v>
      </c>
      <c r="I173" s="75">
        <v>1</v>
      </c>
      <c r="J173" s="75">
        <v>3</v>
      </c>
      <c r="K173" s="75">
        <v>16</v>
      </c>
      <c r="L173" s="75">
        <v>0</v>
      </c>
      <c r="M173" s="75">
        <v>0</v>
      </c>
      <c r="N173" s="75">
        <v>0</v>
      </c>
    </row>
    <row r="174" spans="1:14" ht="14.25">
      <c r="A174" s="74" t="s">
        <v>507</v>
      </c>
      <c r="B174" s="75">
        <v>0</v>
      </c>
      <c r="C174" s="75">
        <v>0</v>
      </c>
      <c r="D174" s="75">
        <v>0</v>
      </c>
      <c r="E174" s="75">
        <v>0</v>
      </c>
      <c r="F174" s="75">
        <v>0</v>
      </c>
      <c r="G174" s="75">
        <v>1</v>
      </c>
      <c r="H174" s="75">
        <v>2</v>
      </c>
      <c r="I174" s="75">
        <v>0</v>
      </c>
      <c r="J174" s="75">
        <v>5</v>
      </c>
      <c r="K174" s="75">
        <v>57</v>
      </c>
      <c r="L174" s="75">
        <v>0</v>
      </c>
      <c r="M174" s="75">
        <v>0</v>
      </c>
      <c r="N174" s="75">
        <v>0</v>
      </c>
    </row>
    <row r="175" spans="1:14" ht="14.25">
      <c r="A175" s="74" t="s">
        <v>545</v>
      </c>
      <c r="B175" s="75">
        <v>0</v>
      </c>
      <c r="C175" s="75">
        <v>0</v>
      </c>
      <c r="D175" s="75">
        <v>0</v>
      </c>
      <c r="E175" s="75">
        <v>0</v>
      </c>
      <c r="F175" s="75">
        <v>0</v>
      </c>
      <c r="G175" s="75">
        <v>0</v>
      </c>
      <c r="H175" s="75">
        <v>0</v>
      </c>
      <c r="I175" s="75">
        <v>0</v>
      </c>
      <c r="J175" s="75">
        <v>5</v>
      </c>
      <c r="K175" s="75">
        <v>57</v>
      </c>
      <c r="L175" s="75">
        <v>0</v>
      </c>
      <c r="M175" s="75">
        <v>0</v>
      </c>
      <c r="N175" s="75">
        <v>0</v>
      </c>
    </row>
    <row r="176" spans="1:14" ht="14.25">
      <c r="A176" s="74" t="s">
        <v>483</v>
      </c>
      <c r="B176" s="75">
        <v>0</v>
      </c>
      <c r="C176" s="75">
        <v>0</v>
      </c>
      <c r="D176" s="75">
        <v>0</v>
      </c>
      <c r="E176" s="75">
        <v>0</v>
      </c>
      <c r="F176" s="75">
        <v>0</v>
      </c>
      <c r="G176" s="75">
        <v>0</v>
      </c>
      <c r="H176" s="75">
        <v>0</v>
      </c>
      <c r="I176" s="75">
        <v>0</v>
      </c>
      <c r="J176" s="75">
        <v>1</v>
      </c>
      <c r="K176" s="75">
        <v>17</v>
      </c>
      <c r="L176" s="75">
        <v>0</v>
      </c>
      <c r="M176" s="75">
        <v>0</v>
      </c>
      <c r="N176" s="75">
        <v>0</v>
      </c>
    </row>
    <row r="177" spans="1:14" ht="14.25">
      <c r="A177" s="74" t="s">
        <v>528</v>
      </c>
      <c r="B177" s="75">
        <v>0</v>
      </c>
      <c r="C177" s="75">
        <v>0</v>
      </c>
      <c r="D177" s="75">
        <v>0</v>
      </c>
      <c r="E177" s="75">
        <v>0</v>
      </c>
      <c r="F177" s="75">
        <v>0</v>
      </c>
      <c r="G177" s="75">
        <v>0</v>
      </c>
      <c r="H177" s="75">
        <v>0</v>
      </c>
      <c r="I177" s="75">
        <v>0</v>
      </c>
      <c r="J177" s="75">
        <v>3</v>
      </c>
      <c r="K177" s="75">
        <v>57</v>
      </c>
      <c r="L177" s="75">
        <v>0</v>
      </c>
      <c r="M177" s="75">
        <v>0</v>
      </c>
      <c r="N177" s="75">
        <v>0</v>
      </c>
    </row>
    <row r="178" spans="1:14" ht="14.25">
      <c r="A178" s="74" t="s">
        <v>313</v>
      </c>
      <c r="B178" s="75">
        <v>0</v>
      </c>
      <c r="C178" s="75">
        <v>0</v>
      </c>
      <c r="D178" s="75">
        <v>0</v>
      </c>
      <c r="E178" s="75">
        <v>0</v>
      </c>
      <c r="F178" s="75">
        <v>0</v>
      </c>
      <c r="G178" s="75">
        <v>20</v>
      </c>
      <c r="H178" s="75">
        <v>61</v>
      </c>
      <c r="I178" s="75">
        <v>1</v>
      </c>
      <c r="J178" s="75">
        <v>2</v>
      </c>
      <c r="K178" s="75">
        <v>11</v>
      </c>
      <c r="L178" s="75">
        <v>0</v>
      </c>
      <c r="M178" s="75">
        <v>1</v>
      </c>
      <c r="N178" s="75">
        <v>0</v>
      </c>
    </row>
    <row r="179" spans="1:14" ht="14.25">
      <c r="A179" s="74" t="s">
        <v>436</v>
      </c>
      <c r="B179" s="75">
        <v>0</v>
      </c>
      <c r="C179" s="75">
        <v>0</v>
      </c>
      <c r="D179" s="75">
        <v>0</v>
      </c>
      <c r="E179" s="75">
        <v>0</v>
      </c>
      <c r="F179" s="75">
        <v>0</v>
      </c>
      <c r="G179" s="75">
        <v>1</v>
      </c>
      <c r="H179" s="75">
        <v>14</v>
      </c>
      <c r="I179" s="75">
        <v>1</v>
      </c>
      <c r="J179" s="75">
        <v>6</v>
      </c>
      <c r="K179" s="75">
        <v>38</v>
      </c>
      <c r="L179" s="75">
        <v>0</v>
      </c>
      <c r="M179" s="75">
        <v>0</v>
      </c>
      <c r="N179" s="75">
        <v>0</v>
      </c>
    </row>
    <row r="180" spans="1:14" ht="14.25">
      <c r="A180" s="74" t="s">
        <v>588</v>
      </c>
      <c r="B180" s="75">
        <v>0</v>
      </c>
      <c r="C180" s="75">
        <v>0</v>
      </c>
      <c r="D180" s="75">
        <v>0</v>
      </c>
      <c r="E180" s="75">
        <v>0</v>
      </c>
      <c r="F180" s="75">
        <v>0</v>
      </c>
      <c r="G180" s="75">
        <v>0</v>
      </c>
      <c r="H180" s="75">
        <v>0</v>
      </c>
      <c r="I180" s="75">
        <v>0</v>
      </c>
      <c r="J180" s="75">
        <v>3</v>
      </c>
      <c r="K180" s="75">
        <v>25</v>
      </c>
      <c r="L180" s="75">
        <v>0</v>
      </c>
      <c r="M180" s="75">
        <v>0</v>
      </c>
      <c r="N180" s="75">
        <v>0</v>
      </c>
    </row>
    <row r="181" spans="1:14" ht="14.25">
      <c r="A181" s="74" t="s">
        <v>546</v>
      </c>
      <c r="B181" s="75">
        <v>0</v>
      </c>
      <c r="C181" s="75">
        <v>0</v>
      </c>
      <c r="D181" s="75">
        <v>0</v>
      </c>
      <c r="E181" s="75">
        <v>0</v>
      </c>
      <c r="F181" s="75">
        <v>0</v>
      </c>
      <c r="G181" s="75">
        <v>0</v>
      </c>
      <c r="H181" s="75">
        <v>0</v>
      </c>
      <c r="I181" s="75">
        <v>0</v>
      </c>
      <c r="J181" s="75">
        <v>4</v>
      </c>
      <c r="K181" s="75">
        <v>55</v>
      </c>
      <c r="L181" s="75">
        <v>0</v>
      </c>
      <c r="M181" s="75">
        <v>0</v>
      </c>
      <c r="N181" s="75">
        <v>0</v>
      </c>
    </row>
    <row r="182" spans="1:14" ht="14.25">
      <c r="A182" s="74" t="s">
        <v>589</v>
      </c>
      <c r="B182" s="75">
        <v>6</v>
      </c>
      <c r="C182" s="75">
        <v>8</v>
      </c>
      <c r="D182" s="75">
        <v>48</v>
      </c>
      <c r="E182" s="75">
        <v>0</v>
      </c>
      <c r="F182" s="75">
        <v>0</v>
      </c>
      <c r="G182" s="75">
        <v>1</v>
      </c>
      <c r="H182" s="75">
        <v>3</v>
      </c>
      <c r="I182" s="75">
        <v>0</v>
      </c>
      <c r="J182" s="75">
        <v>0</v>
      </c>
      <c r="K182" s="75">
        <v>0</v>
      </c>
      <c r="L182" s="75">
        <v>0</v>
      </c>
      <c r="M182" s="75">
        <v>0</v>
      </c>
      <c r="N182" s="75">
        <v>0</v>
      </c>
    </row>
    <row r="183" spans="1:14" ht="14.25">
      <c r="A183" s="74" t="s">
        <v>290</v>
      </c>
      <c r="B183" s="75">
        <v>0</v>
      </c>
      <c r="C183" s="75">
        <v>0</v>
      </c>
      <c r="D183" s="75">
        <v>0</v>
      </c>
      <c r="E183" s="75">
        <v>0</v>
      </c>
      <c r="F183" s="75">
        <v>0</v>
      </c>
      <c r="G183" s="75">
        <v>0</v>
      </c>
      <c r="H183" s="75">
        <v>0</v>
      </c>
      <c r="I183" s="75">
        <v>0</v>
      </c>
      <c r="J183" s="75">
        <v>2</v>
      </c>
      <c r="K183" s="75">
        <v>8</v>
      </c>
      <c r="L183" s="75">
        <v>0</v>
      </c>
      <c r="M183" s="75">
        <v>0</v>
      </c>
      <c r="N183" s="75">
        <v>0</v>
      </c>
    </row>
    <row r="184" spans="1:14" ht="14.25">
      <c r="A184" s="74" t="s">
        <v>224</v>
      </c>
      <c r="B184" s="75">
        <v>0</v>
      </c>
      <c r="C184" s="75">
        <v>0</v>
      </c>
      <c r="D184" s="75">
        <v>0</v>
      </c>
      <c r="E184" s="75">
        <v>0</v>
      </c>
      <c r="F184" s="75">
        <v>0</v>
      </c>
      <c r="G184" s="75">
        <v>0</v>
      </c>
      <c r="H184" s="75">
        <v>0</v>
      </c>
      <c r="I184" s="75">
        <v>0</v>
      </c>
      <c r="J184" s="75">
        <v>7</v>
      </c>
      <c r="K184" s="75">
        <v>104</v>
      </c>
      <c r="L184" s="75">
        <v>1</v>
      </c>
      <c r="M184" s="75">
        <v>0</v>
      </c>
      <c r="N184" s="75">
        <v>0</v>
      </c>
    </row>
    <row r="185" spans="1:14" ht="14.25">
      <c r="A185" s="74" t="s">
        <v>547</v>
      </c>
      <c r="B185" s="75">
        <v>0</v>
      </c>
      <c r="C185" s="75">
        <v>0</v>
      </c>
      <c r="D185" s="75">
        <v>0</v>
      </c>
      <c r="E185" s="75">
        <v>0</v>
      </c>
      <c r="F185" s="75">
        <v>0</v>
      </c>
      <c r="G185" s="75">
        <v>0</v>
      </c>
      <c r="H185" s="75">
        <v>0</v>
      </c>
      <c r="I185" s="75">
        <v>0</v>
      </c>
      <c r="J185" s="75">
        <v>5</v>
      </c>
      <c r="K185" s="75">
        <v>33</v>
      </c>
      <c r="L185" s="75">
        <v>0</v>
      </c>
      <c r="M185" s="75">
        <v>0</v>
      </c>
      <c r="N185" s="75">
        <v>0</v>
      </c>
    </row>
    <row r="186" spans="1:14" ht="14.25">
      <c r="A186" s="74" t="s">
        <v>219</v>
      </c>
      <c r="B186" s="75">
        <v>17</v>
      </c>
      <c r="C186" s="75">
        <v>30</v>
      </c>
      <c r="D186" s="75">
        <v>182</v>
      </c>
      <c r="E186" s="75">
        <v>1</v>
      </c>
      <c r="F186" s="75">
        <v>0</v>
      </c>
      <c r="G186" s="75">
        <v>5</v>
      </c>
      <c r="H186" s="75">
        <v>7</v>
      </c>
      <c r="I186" s="75">
        <v>0</v>
      </c>
      <c r="J186" s="75">
        <v>0</v>
      </c>
      <c r="K186" s="75">
        <v>0</v>
      </c>
      <c r="L186" s="75">
        <v>0</v>
      </c>
      <c r="M186" s="75">
        <v>1</v>
      </c>
      <c r="N186" s="75">
        <v>0</v>
      </c>
    </row>
    <row r="187" spans="1:14" ht="14.25">
      <c r="A187" s="74" t="s">
        <v>484</v>
      </c>
      <c r="B187" s="75">
        <v>0</v>
      </c>
      <c r="C187" s="75">
        <v>0</v>
      </c>
      <c r="D187" s="75">
        <v>0</v>
      </c>
      <c r="E187" s="75">
        <v>0</v>
      </c>
      <c r="F187" s="75">
        <v>0</v>
      </c>
      <c r="G187" s="75">
        <v>4</v>
      </c>
      <c r="H187" s="75">
        <v>7</v>
      </c>
      <c r="I187" s="75">
        <v>0</v>
      </c>
      <c r="J187" s="75">
        <v>4</v>
      </c>
      <c r="K187" s="75">
        <v>24</v>
      </c>
      <c r="L187" s="75">
        <v>0</v>
      </c>
      <c r="M187" s="75">
        <v>1</v>
      </c>
      <c r="N187" s="75">
        <v>0</v>
      </c>
    </row>
    <row r="188" spans="1:14" ht="14.25">
      <c r="A188" s="74" t="s">
        <v>349</v>
      </c>
      <c r="B188" s="75">
        <v>0</v>
      </c>
      <c r="C188" s="75">
        <v>0</v>
      </c>
      <c r="D188" s="75">
        <v>0</v>
      </c>
      <c r="E188" s="75">
        <v>0</v>
      </c>
      <c r="F188" s="75">
        <v>0</v>
      </c>
      <c r="G188" s="75">
        <v>0</v>
      </c>
      <c r="H188" s="75">
        <v>0</v>
      </c>
      <c r="I188" s="75">
        <v>0</v>
      </c>
      <c r="J188" s="75">
        <v>5</v>
      </c>
      <c r="K188" s="75">
        <v>24</v>
      </c>
      <c r="L188" s="75">
        <v>0</v>
      </c>
      <c r="M188" s="75">
        <v>0</v>
      </c>
      <c r="N188" s="75">
        <v>0</v>
      </c>
    </row>
    <row r="189" spans="1:14" ht="14.25">
      <c r="A189" s="74" t="s">
        <v>218</v>
      </c>
      <c r="B189" s="75">
        <v>0</v>
      </c>
      <c r="C189" s="75">
        <v>0</v>
      </c>
      <c r="D189" s="75">
        <v>0</v>
      </c>
      <c r="E189" s="75">
        <v>0</v>
      </c>
      <c r="F189" s="75">
        <v>0</v>
      </c>
      <c r="G189" s="75">
        <v>0</v>
      </c>
      <c r="H189" s="75">
        <v>0</v>
      </c>
      <c r="I189" s="75">
        <v>0</v>
      </c>
      <c r="J189" s="75">
        <v>9</v>
      </c>
      <c r="K189" s="75">
        <v>130</v>
      </c>
      <c r="L189" s="75">
        <v>1</v>
      </c>
      <c r="M189" s="75">
        <v>0</v>
      </c>
      <c r="N189" s="75">
        <v>0</v>
      </c>
    </row>
    <row r="190" spans="1:14" ht="14.25">
      <c r="A190" s="74" t="s">
        <v>508</v>
      </c>
      <c r="B190" s="75">
        <v>0</v>
      </c>
      <c r="C190" s="75">
        <v>0</v>
      </c>
      <c r="D190" s="75">
        <v>0</v>
      </c>
      <c r="E190" s="75">
        <v>0</v>
      </c>
      <c r="F190" s="75">
        <v>0</v>
      </c>
      <c r="G190" s="75">
        <v>1</v>
      </c>
      <c r="H190" s="75">
        <v>4</v>
      </c>
      <c r="I190" s="75">
        <v>0</v>
      </c>
      <c r="J190" s="75">
        <v>6</v>
      </c>
      <c r="K190" s="75">
        <v>80</v>
      </c>
      <c r="L190" s="75">
        <v>0</v>
      </c>
      <c r="M190" s="75">
        <v>0</v>
      </c>
      <c r="N190" s="75">
        <v>0</v>
      </c>
    </row>
    <row r="191" spans="1:14" ht="14.25">
      <c r="A191" s="74" t="s">
        <v>590</v>
      </c>
      <c r="B191" s="75">
        <v>0</v>
      </c>
      <c r="C191" s="75">
        <v>0</v>
      </c>
      <c r="D191" s="75">
        <v>0</v>
      </c>
      <c r="E191" s="75">
        <v>0</v>
      </c>
      <c r="F191" s="75">
        <v>0</v>
      </c>
      <c r="G191" s="75">
        <v>0</v>
      </c>
      <c r="H191" s="75">
        <v>0</v>
      </c>
      <c r="I191" s="75">
        <v>0</v>
      </c>
      <c r="J191" s="75">
        <v>4</v>
      </c>
      <c r="K191" s="75">
        <v>37</v>
      </c>
      <c r="L191" s="75">
        <v>0</v>
      </c>
      <c r="M191" s="75">
        <v>0</v>
      </c>
      <c r="N191" s="75">
        <v>1</v>
      </c>
    </row>
    <row r="192" spans="1:14" ht="14.25">
      <c r="A192" s="74" t="s">
        <v>485</v>
      </c>
      <c r="B192" s="75">
        <v>0</v>
      </c>
      <c r="C192" s="75">
        <v>0</v>
      </c>
      <c r="D192" s="75">
        <v>0</v>
      </c>
      <c r="E192" s="75">
        <v>0</v>
      </c>
      <c r="F192" s="75">
        <v>0</v>
      </c>
      <c r="G192" s="75">
        <v>0</v>
      </c>
      <c r="H192" s="75">
        <v>0</v>
      </c>
      <c r="I192" s="75">
        <v>0</v>
      </c>
      <c r="J192" s="75">
        <v>1</v>
      </c>
      <c r="K192" s="75">
        <v>4</v>
      </c>
      <c r="L192" s="75">
        <v>0</v>
      </c>
      <c r="M192" s="75">
        <v>0</v>
      </c>
      <c r="N192" s="75">
        <v>0</v>
      </c>
    </row>
    <row r="193" spans="1:14" ht="14.25">
      <c r="A193" s="74" t="s">
        <v>591</v>
      </c>
      <c r="B193" s="75">
        <v>0</v>
      </c>
      <c r="C193" s="75">
        <v>0</v>
      </c>
      <c r="D193" s="75">
        <v>0</v>
      </c>
      <c r="E193" s="75">
        <v>0</v>
      </c>
      <c r="F193" s="75">
        <v>0</v>
      </c>
      <c r="G193" s="75">
        <v>0</v>
      </c>
      <c r="H193" s="75">
        <v>0</v>
      </c>
      <c r="I193" s="75">
        <v>0</v>
      </c>
      <c r="J193" s="75">
        <v>1</v>
      </c>
      <c r="K193" s="75">
        <v>7</v>
      </c>
      <c r="L193" s="75">
        <v>1</v>
      </c>
      <c r="M193" s="75">
        <v>0</v>
      </c>
      <c r="N193" s="75">
        <v>0</v>
      </c>
    </row>
    <row r="194" spans="1:14" ht="14.25">
      <c r="A194" s="74" t="s">
        <v>314</v>
      </c>
      <c r="B194" s="75">
        <v>0</v>
      </c>
      <c r="C194" s="75">
        <v>0</v>
      </c>
      <c r="D194" s="75">
        <v>0</v>
      </c>
      <c r="E194" s="75">
        <v>0</v>
      </c>
      <c r="F194" s="75">
        <v>0</v>
      </c>
      <c r="G194" s="75">
        <v>0</v>
      </c>
      <c r="H194" s="75">
        <v>0</v>
      </c>
      <c r="I194" s="75">
        <v>0</v>
      </c>
      <c r="J194" s="75">
        <v>3</v>
      </c>
      <c r="K194" s="75">
        <v>44</v>
      </c>
      <c r="L194" s="75">
        <v>1</v>
      </c>
      <c r="M194" s="75">
        <v>0</v>
      </c>
      <c r="N194" s="75">
        <v>0</v>
      </c>
    </row>
    <row r="195" spans="1:14" ht="14.25">
      <c r="A195" s="74" t="s">
        <v>548</v>
      </c>
      <c r="B195" s="75">
        <v>0</v>
      </c>
      <c r="C195" s="75">
        <v>0</v>
      </c>
      <c r="D195" s="75">
        <v>0</v>
      </c>
      <c r="E195" s="75">
        <v>0</v>
      </c>
      <c r="F195" s="75">
        <v>0</v>
      </c>
      <c r="G195" s="75">
        <v>1</v>
      </c>
      <c r="H195" s="75">
        <v>5</v>
      </c>
      <c r="I195" s="75">
        <v>0</v>
      </c>
      <c r="J195" s="75">
        <v>0</v>
      </c>
      <c r="K195" s="75">
        <v>0</v>
      </c>
      <c r="L195" s="75">
        <v>0</v>
      </c>
      <c r="M195" s="75">
        <v>0</v>
      </c>
      <c r="N195" s="75">
        <v>0</v>
      </c>
    </row>
    <row r="196" spans="1:14" ht="14.25">
      <c r="A196" s="74" t="s">
        <v>549</v>
      </c>
      <c r="B196" s="75">
        <v>0</v>
      </c>
      <c r="C196" s="75">
        <v>0</v>
      </c>
      <c r="D196" s="75">
        <v>0</v>
      </c>
      <c r="E196" s="75">
        <v>0</v>
      </c>
      <c r="F196" s="75">
        <v>0</v>
      </c>
      <c r="G196" s="75">
        <v>0</v>
      </c>
      <c r="H196" s="75">
        <v>0</v>
      </c>
      <c r="I196" s="75">
        <v>0</v>
      </c>
      <c r="J196" s="75">
        <v>1</v>
      </c>
      <c r="K196" s="75">
        <v>9</v>
      </c>
      <c r="L196" s="75">
        <v>0</v>
      </c>
      <c r="M196" s="75">
        <v>0</v>
      </c>
      <c r="N196" s="75">
        <v>0</v>
      </c>
    </row>
    <row r="197" spans="1:14" ht="14.25">
      <c r="A197" s="74" t="s">
        <v>550</v>
      </c>
      <c r="B197" s="75">
        <v>0</v>
      </c>
      <c r="C197" s="75">
        <v>0</v>
      </c>
      <c r="D197" s="75">
        <v>0</v>
      </c>
      <c r="E197" s="75">
        <v>0</v>
      </c>
      <c r="F197" s="75">
        <v>0</v>
      </c>
      <c r="G197" s="75">
        <v>0</v>
      </c>
      <c r="H197" s="75">
        <v>0</v>
      </c>
      <c r="I197" s="75">
        <v>0</v>
      </c>
      <c r="J197" s="75">
        <v>3</v>
      </c>
      <c r="K197" s="75">
        <v>74</v>
      </c>
      <c r="L197" s="75">
        <v>0</v>
      </c>
      <c r="M197" s="75">
        <v>0</v>
      </c>
      <c r="N197" s="75">
        <v>0</v>
      </c>
    </row>
    <row r="198" spans="1:14" ht="14.25">
      <c r="A198" s="74" t="s">
        <v>592</v>
      </c>
      <c r="B198" s="75">
        <v>0</v>
      </c>
      <c r="C198" s="75">
        <v>0</v>
      </c>
      <c r="D198" s="75">
        <v>0</v>
      </c>
      <c r="E198" s="75">
        <v>0</v>
      </c>
      <c r="F198" s="75">
        <v>0</v>
      </c>
      <c r="G198" s="75">
        <v>2</v>
      </c>
      <c r="H198" s="75">
        <v>8</v>
      </c>
      <c r="I198" s="75">
        <v>0</v>
      </c>
      <c r="J198" s="75">
        <v>1</v>
      </c>
      <c r="K198" s="75">
        <v>9</v>
      </c>
      <c r="L198" s="75">
        <v>0</v>
      </c>
      <c r="M198" s="75">
        <v>0</v>
      </c>
      <c r="N198" s="75">
        <v>0</v>
      </c>
    </row>
    <row r="199" spans="1:14" ht="14.25">
      <c r="A199" s="74" t="s">
        <v>315</v>
      </c>
      <c r="B199" s="75">
        <v>0</v>
      </c>
      <c r="C199" s="75">
        <v>0</v>
      </c>
      <c r="D199" s="75">
        <v>0</v>
      </c>
      <c r="E199" s="75">
        <v>0</v>
      </c>
      <c r="F199" s="75">
        <v>0</v>
      </c>
      <c r="G199" s="75">
        <v>0</v>
      </c>
      <c r="H199" s="75">
        <v>0</v>
      </c>
      <c r="I199" s="75">
        <v>0</v>
      </c>
      <c r="J199" s="75">
        <v>11</v>
      </c>
      <c r="K199" s="75">
        <v>94</v>
      </c>
      <c r="L199" s="75">
        <v>2</v>
      </c>
      <c r="M199" s="75">
        <v>0</v>
      </c>
      <c r="N199" s="75">
        <v>0</v>
      </c>
    </row>
    <row r="200" spans="1:14" ht="14.25">
      <c r="A200" s="74" t="s">
        <v>486</v>
      </c>
      <c r="B200" s="75">
        <v>0</v>
      </c>
      <c r="C200" s="75">
        <v>0</v>
      </c>
      <c r="D200" s="75">
        <v>0</v>
      </c>
      <c r="E200" s="75">
        <v>0</v>
      </c>
      <c r="F200" s="75">
        <v>0</v>
      </c>
      <c r="G200" s="75">
        <v>1</v>
      </c>
      <c r="H200" s="75">
        <v>3</v>
      </c>
      <c r="I200" s="75">
        <v>0</v>
      </c>
      <c r="J200" s="75">
        <v>1</v>
      </c>
      <c r="K200" s="75">
        <v>16</v>
      </c>
      <c r="L200" s="75">
        <v>0</v>
      </c>
      <c r="M200" s="75">
        <v>0</v>
      </c>
      <c r="N200" s="75">
        <v>0</v>
      </c>
    </row>
    <row r="201" spans="1:14" ht="14.25">
      <c r="A201" s="74" t="s">
        <v>456</v>
      </c>
      <c r="B201" s="75">
        <v>0</v>
      </c>
      <c r="C201" s="75">
        <v>0</v>
      </c>
      <c r="D201" s="75">
        <v>0</v>
      </c>
      <c r="E201" s="75">
        <v>0</v>
      </c>
      <c r="F201" s="75">
        <v>0</v>
      </c>
      <c r="G201" s="75">
        <v>2</v>
      </c>
      <c r="H201" s="75">
        <v>2</v>
      </c>
      <c r="I201" s="75">
        <v>0</v>
      </c>
      <c r="J201" s="75">
        <v>0</v>
      </c>
      <c r="K201" s="75">
        <v>0</v>
      </c>
      <c r="L201" s="75">
        <v>0</v>
      </c>
      <c r="M201" s="75">
        <v>0</v>
      </c>
      <c r="N201" s="75">
        <v>0</v>
      </c>
    </row>
    <row r="202" spans="1:14" ht="14.25">
      <c r="A202" s="74" t="s">
        <v>268</v>
      </c>
      <c r="B202" s="75">
        <v>0</v>
      </c>
      <c r="C202" s="75">
        <v>0</v>
      </c>
      <c r="D202" s="75">
        <v>0</v>
      </c>
      <c r="E202" s="75">
        <v>0</v>
      </c>
      <c r="F202" s="75">
        <v>0</v>
      </c>
      <c r="G202" s="75">
        <v>18</v>
      </c>
      <c r="H202" s="75">
        <v>68</v>
      </c>
      <c r="I202" s="75">
        <v>1</v>
      </c>
      <c r="J202" s="75">
        <v>2</v>
      </c>
      <c r="K202" s="75">
        <v>6</v>
      </c>
      <c r="L202" s="75">
        <v>0</v>
      </c>
      <c r="M202" s="75">
        <v>0</v>
      </c>
      <c r="N202" s="75">
        <v>0</v>
      </c>
    </row>
    <row r="203" spans="1:14" ht="14.25">
      <c r="A203" s="74" t="s">
        <v>551</v>
      </c>
      <c r="B203" s="75">
        <v>0</v>
      </c>
      <c r="C203" s="75">
        <v>0</v>
      </c>
      <c r="D203" s="75">
        <v>0</v>
      </c>
      <c r="E203" s="75">
        <v>0</v>
      </c>
      <c r="F203" s="75">
        <v>0</v>
      </c>
      <c r="G203" s="75">
        <v>0</v>
      </c>
      <c r="H203" s="75">
        <v>0</v>
      </c>
      <c r="I203" s="75">
        <v>0</v>
      </c>
      <c r="J203" s="75">
        <v>1</v>
      </c>
      <c r="K203" s="75">
        <v>9</v>
      </c>
      <c r="L203" s="75">
        <v>0</v>
      </c>
      <c r="M203" s="75">
        <v>1</v>
      </c>
      <c r="N203" s="75">
        <v>0</v>
      </c>
    </row>
    <row r="204" spans="1:14" ht="14.25">
      <c r="A204" s="74" t="s">
        <v>316</v>
      </c>
      <c r="B204" s="75">
        <v>29</v>
      </c>
      <c r="C204" s="75">
        <v>47</v>
      </c>
      <c r="D204" s="75">
        <v>292</v>
      </c>
      <c r="E204" s="75">
        <v>3</v>
      </c>
      <c r="F204" s="75">
        <v>1</v>
      </c>
      <c r="G204" s="75">
        <v>2</v>
      </c>
      <c r="H204" s="75">
        <v>19</v>
      </c>
      <c r="I204" s="75">
        <v>0</v>
      </c>
      <c r="J204" s="75">
        <v>1</v>
      </c>
      <c r="K204" s="75">
        <v>7</v>
      </c>
      <c r="L204" s="75">
        <v>0</v>
      </c>
      <c r="M204" s="75">
        <v>0</v>
      </c>
      <c r="N204" s="75">
        <v>0</v>
      </c>
    </row>
    <row r="205" spans="1:14" ht="14.25">
      <c r="A205" s="74" t="s">
        <v>418</v>
      </c>
      <c r="B205" s="75">
        <v>0</v>
      </c>
      <c r="C205" s="75">
        <v>0</v>
      </c>
      <c r="D205" s="75">
        <v>0</v>
      </c>
      <c r="E205" s="75">
        <v>0</v>
      </c>
      <c r="F205" s="75">
        <v>0</v>
      </c>
      <c r="G205" s="75">
        <v>11</v>
      </c>
      <c r="H205" s="75">
        <v>82</v>
      </c>
      <c r="I205" s="75">
        <v>1</v>
      </c>
      <c r="J205" s="75">
        <v>0</v>
      </c>
      <c r="K205" s="75">
        <v>0</v>
      </c>
      <c r="L205" s="75">
        <v>0</v>
      </c>
      <c r="M205" s="75">
        <v>0</v>
      </c>
      <c r="N205" s="75">
        <v>0</v>
      </c>
    </row>
    <row r="206" spans="1:14" ht="14.25">
      <c r="A206" s="74" t="s">
        <v>487</v>
      </c>
      <c r="B206" s="75">
        <v>0</v>
      </c>
      <c r="C206" s="75">
        <v>0</v>
      </c>
      <c r="D206" s="75">
        <v>0</v>
      </c>
      <c r="E206" s="75">
        <v>0</v>
      </c>
      <c r="F206" s="75">
        <v>0</v>
      </c>
      <c r="G206" s="75">
        <v>0</v>
      </c>
      <c r="H206" s="75">
        <v>0</v>
      </c>
      <c r="I206" s="75">
        <v>0</v>
      </c>
      <c r="J206" s="75">
        <v>2</v>
      </c>
      <c r="K206" s="75">
        <v>54</v>
      </c>
      <c r="L206" s="75">
        <v>0</v>
      </c>
      <c r="M206" s="75">
        <v>0</v>
      </c>
      <c r="N206" s="75">
        <v>0</v>
      </c>
    </row>
    <row r="207" spans="1:14" ht="14.25">
      <c r="A207" s="74" t="s">
        <v>269</v>
      </c>
      <c r="B207" s="75">
        <v>0</v>
      </c>
      <c r="C207" s="75">
        <v>0</v>
      </c>
      <c r="D207" s="75">
        <v>0</v>
      </c>
      <c r="E207" s="75">
        <v>0</v>
      </c>
      <c r="F207" s="75">
        <v>0</v>
      </c>
      <c r="G207" s="75">
        <v>25</v>
      </c>
      <c r="H207" s="75">
        <v>151</v>
      </c>
      <c r="I207" s="75">
        <v>2</v>
      </c>
      <c r="J207" s="75">
        <v>5</v>
      </c>
      <c r="K207" s="75">
        <v>56</v>
      </c>
      <c r="L207" s="75">
        <v>0</v>
      </c>
      <c r="M207" s="75">
        <v>0</v>
      </c>
      <c r="N207" s="75">
        <v>0</v>
      </c>
    </row>
    <row r="208" spans="1:14" ht="14.25">
      <c r="A208" s="74" t="s">
        <v>270</v>
      </c>
      <c r="B208" s="75">
        <v>0</v>
      </c>
      <c r="C208" s="75">
        <v>0</v>
      </c>
      <c r="D208" s="75">
        <v>0</v>
      </c>
      <c r="E208" s="75">
        <v>0</v>
      </c>
      <c r="F208" s="75">
        <v>0</v>
      </c>
      <c r="G208" s="75">
        <v>0</v>
      </c>
      <c r="H208" s="75">
        <v>0</v>
      </c>
      <c r="I208" s="75">
        <v>0</v>
      </c>
      <c r="J208" s="75">
        <v>3</v>
      </c>
      <c r="K208" s="75">
        <v>19</v>
      </c>
      <c r="L208" s="75">
        <v>0</v>
      </c>
      <c r="M208" s="75">
        <v>0</v>
      </c>
      <c r="N208" s="75">
        <v>0</v>
      </c>
    </row>
    <row r="209" spans="1:14" ht="14.25">
      <c r="A209" s="74" t="s">
        <v>284</v>
      </c>
      <c r="B209" s="75">
        <v>0</v>
      </c>
      <c r="C209" s="75">
        <v>0</v>
      </c>
      <c r="D209" s="75">
        <v>0</v>
      </c>
      <c r="E209" s="75">
        <v>0</v>
      </c>
      <c r="F209" s="75">
        <v>0</v>
      </c>
      <c r="G209" s="75">
        <v>0</v>
      </c>
      <c r="H209" s="75">
        <v>0</v>
      </c>
      <c r="I209" s="75">
        <v>0</v>
      </c>
      <c r="J209" s="75">
        <v>2</v>
      </c>
      <c r="K209" s="75">
        <v>37</v>
      </c>
      <c r="L209" s="75">
        <v>0</v>
      </c>
      <c r="M209" s="75">
        <v>0</v>
      </c>
      <c r="N209" s="75">
        <v>0</v>
      </c>
    </row>
    <row r="210" spans="1:14" ht="14.25">
      <c r="A210" s="74" t="s">
        <v>593</v>
      </c>
      <c r="B210" s="75">
        <v>0</v>
      </c>
      <c r="C210" s="75">
        <v>0</v>
      </c>
      <c r="D210" s="75">
        <v>0</v>
      </c>
      <c r="E210" s="75">
        <v>0</v>
      </c>
      <c r="F210" s="75">
        <v>0</v>
      </c>
      <c r="G210" s="75">
        <v>0</v>
      </c>
      <c r="H210" s="75">
        <v>0</v>
      </c>
      <c r="I210" s="75">
        <v>0</v>
      </c>
      <c r="J210" s="75">
        <v>2</v>
      </c>
      <c r="K210" s="75">
        <v>16</v>
      </c>
      <c r="L210" s="75">
        <v>0</v>
      </c>
      <c r="M210" s="75">
        <v>0</v>
      </c>
      <c r="N210" s="75">
        <v>0</v>
      </c>
    </row>
    <row r="211" spans="1:14" ht="14.25">
      <c r="A211" s="74" t="s">
        <v>129</v>
      </c>
      <c r="B211" s="75">
        <v>21</v>
      </c>
      <c r="C211" s="75">
        <v>40</v>
      </c>
      <c r="D211" s="75">
        <v>220</v>
      </c>
      <c r="E211" s="75">
        <v>1</v>
      </c>
      <c r="F211" s="75">
        <v>0</v>
      </c>
      <c r="G211" s="75">
        <v>2</v>
      </c>
      <c r="H211" s="75">
        <v>2</v>
      </c>
      <c r="I211" s="75">
        <v>0</v>
      </c>
      <c r="J211" s="75">
        <v>0</v>
      </c>
      <c r="K211" s="75">
        <v>0</v>
      </c>
      <c r="L211" s="75">
        <v>0</v>
      </c>
      <c r="M211" s="75">
        <v>0</v>
      </c>
      <c r="N211" s="75">
        <v>0</v>
      </c>
    </row>
    <row r="212" spans="1:14" ht="14.25">
      <c r="A212" s="74" t="s">
        <v>594</v>
      </c>
      <c r="B212" s="75">
        <v>0</v>
      </c>
      <c r="C212" s="75">
        <v>0</v>
      </c>
      <c r="D212" s="75">
        <v>0</v>
      </c>
      <c r="E212" s="75">
        <v>0</v>
      </c>
      <c r="F212" s="75">
        <v>0</v>
      </c>
      <c r="G212" s="75">
        <v>0</v>
      </c>
      <c r="H212" s="75">
        <v>0</v>
      </c>
      <c r="I212" s="75">
        <v>0</v>
      </c>
      <c r="J212" s="75">
        <v>1</v>
      </c>
      <c r="K212" s="75">
        <v>22</v>
      </c>
      <c r="L212" s="75">
        <v>0</v>
      </c>
      <c r="M212" s="75">
        <v>0</v>
      </c>
      <c r="N212" s="75">
        <v>0</v>
      </c>
    </row>
    <row r="213" spans="1:14" ht="14.25">
      <c r="A213" s="74" t="s">
        <v>529</v>
      </c>
      <c r="B213" s="75">
        <v>19</v>
      </c>
      <c r="C213" s="75">
        <v>25</v>
      </c>
      <c r="D213" s="75">
        <v>189</v>
      </c>
      <c r="E213" s="75">
        <v>1</v>
      </c>
      <c r="F213" s="75">
        <v>0</v>
      </c>
      <c r="G213" s="75">
        <v>7</v>
      </c>
      <c r="H213" s="75">
        <v>23</v>
      </c>
      <c r="I213" s="75">
        <v>0</v>
      </c>
      <c r="J213" s="75">
        <v>0</v>
      </c>
      <c r="K213" s="75">
        <v>0</v>
      </c>
      <c r="L213" s="75">
        <v>0</v>
      </c>
      <c r="M213" s="75">
        <v>0</v>
      </c>
      <c r="N213" s="75">
        <v>0</v>
      </c>
    </row>
    <row r="214" spans="1:14" ht="14.25">
      <c r="A214" s="74" t="s">
        <v>130</v>
      </c>
      <c r="B214" s="75">
        <v>0</v>
      </c>
      <c r="C214" s="75">
        <v>0</v>
      </c>
      <c r="D214" s="75">
        <v>0</v>
      </c>
      <c r="E214" s="75">
        <v>0</v>
      </c>
      <c r="F214" s="75">
        <v>0</v>
      </c>
      <c r="G214" s="75">
        <v>0</v>
      </c>
      <c r="H214" s="75">
        <v>0</v>
      </c>
      <c r="I214" s="75">
        <v>0</v>
      </c>
      <c r="J214" s="75">
        <v>6</v>
      </c>
      <c r="K214" s="75">
        <v>77</v>
      </c>
      <c r="L214" s="75">
        <v>1</v>
      </c>
      <c r="M214" s="75">
        <v>0</v>
      </c>
      <c r="N214" s="75">
        <v>0</v>
      </c>
    </row>
    <row r="215" spans="1:14" ht="14.25">
      <c r="A215" s="74" t="s">
        <v>509</v>
      </c>
      <c r="B215" s="75">
        <v>33</v>
      </c>
      <c r="C215" s="75">
        <v>54</v>
      </c>
      <c r="D215" s="75">
        <v>326</v>
      </c>
      <c r="E215" s="75">
        <v>3</v>
      </c>
      <c r="F215" s="75">
        <v>0</v>
      </c>
      <c r="G215" s="75">
        <v>5</v>
      </c>
      <c r="H215" s="75">
        <v>27</v>
      </c>
      <c r="I215" s="75">
        <v>0</v>
      </c>
      <c r="J215" s="75">
        <v>0</v>
      </c>
      <c r="K215" s="75">
        <v>0</v>
      </c>
      <c r="L215" s="75">
        <v>0</v>
      </c>
      <c r="M215" s="75">
        <v>1</v>
      </c>
      <c r="N215" s="75">
        <v>0</v>
      </c>
    </row>
    <row r="216" spans="1:14" ht="14.25">
      <c r="A216" s="74" t="s">
        <v>230</v>
      </c>
      <c r="B216" s="75">
        <v>0</v>
      </c>
      <c r="C216" s="75">
        <v>0</v>
      </c>
      <c r="D216" s="75">
        <v>0</v>
      </c>
      <c r="E216" s="75">
        <v>0</v>
      </c>
      <c r="F216" s="75">
        <v>0</v>
      </c>
      <c r="G216" s="75">
        <v>25</v>
      </c>
      <c r="H216" s="75">
        <v>111</v>
      </c>
      <c r="I216" s="75">
        <v>2</v>
      </c>
      <c r="J216" s="75">
        <v>1</v>
      </c>
      <c r="K216" s="75">
        <v>7</v>
      </c>
      <c r="L216" s="75">
        <v>0</v>
      </c>
      <c r="M216" s="75">
        <v>1</v>
      </c>
      <c r="N216" s="75">
        <v>0</v>
      </c>
    </row>
    <row r="217" spans="1:14" ht="14.25">
      <c r="A217" s="74" t="s">
        <v>291</v>
      </c>
      <c r="B217" s="75">
        <v>0</v>
      </c>
      <c r="C217" s="75">
        <v>0</v>
      </c>
      <c r="D217" s="75">
        <v>0</v>
      </c>
      <c r="E217" s="75">
        <v>0</v>
      </c>
      <c r="F217" s="75">
        <v>0</v>
      </c>
      <c r="G217" s="75">
        <v>0</v>
      </c>
      <c r="H217" s="75">
        <v>0</v>
      </c>
      <c r="I217" s="75">
        <v>0</v>
      </c>
      <c r="J217" s="75">
        <v>2</v>
      </c>
      <c r="K217" s="75">
        <v>47</v>
      </c>
      <c r="L217" s="75">
        <v>2</v>
      </c>
      <c r="M217" s="75">
        <v>0</v>
      </c>
      <c r="N217" s="75">
        <v>0</v>
      </c>
    </row>
    <row r="218" spans="1:14" ht="14.25">
      <c r="A218" s="74" t="s">
        <v>208</v>
      </c>
      <c r="B218" s="75">
        <v>19</v>
      </c>
      <c r="C218" s="75">
        <v>30</v>
      </c>
      <c r="D218" s="75">
        <v>271</v>
      </c>
      <c r="E218" s="75">
        <v>3</v>
      </c>
      <c r="F218" s="75">
        <v>0</v>
      </c>
      <c r="G218" s="75">
        <v>1</v>
      </c>
      <c r="H218" s="75">
        <v>1</v>
      </c>
      <c r="I218" s="75">
        <v>1</v>
      </c>
      <c r="J218" s="75">
        <v>0</v>
      </c>
      <c r="K218" s="75">
        <v>0</v>
      </c>
      <c r="L218" s="75">
        <v>0</v>
      </c>
      <c r="M218" s="75">
        <v>0</v>
      </c>
      <c r="N218" s="75">
        <v>0</v>
      </c>
    </row>
    <row r="219" spans="1:14" ht="14.25">
      <c r="A219" s="74" t="s">
        <v>205</v>
      </c>
      <c r="B219" s="75">
        <v>0</v>
      </c>
      <c r="C219" s="75">
        <v>0</v>
      </c>
      <c r="D219" s="75">
        <v>0</v>
      </c>
      <c r="E219" s="75">
        <v>0</v>
      </c>
      <c r="F219" s="75">
        <v>0</v>
      </c>
      <c r="G219" s="75">
        <v>12</v>
      </c>
      <c r="H219" s="75">
        <v>45</v>
      </c>
      <c r="I219" s="75">
        <v>1</v>
      </c>
      <c r="J219" s="75">
        <v>2</v>
      </c>
      <c r="K219" s="75">
        <v>17</v>
      </c>
      <c r="L219" s="75">
        <v>0</v>
      </c>
      <c r="M219" s="75">
        <v>0</v>
      </c>
      <c r="N219" s="75">
        <v>0</v>
      </c>
    </row>
    <row r="220" spans="1:14" ht="14.25">
      <c r="A220" s="74" t="s">
        <v>317</v>
      </c>
      <c r="B220" s="75">
        <v>0</v>
      </c>
      <c r="C220" s="75">
        <v>0</v>
      </c>
      <c r="D220" s="75">
        <v>0</v>
      </c>
      <c r="E220" s="75">
        <v>0</v>
      </c>
      <c r="F220" s="75">
        <v>0</v>
      </c>
      <c r="G220" s="75">
        <v>1</v>
      </c>
      <c r="H220" s="75">
        <v>16</v>
      </c>
      <c r="I220" s="75">
        <v>0</v>
      </c>
      <c r="J220" s="75">
        <v>5</v>
      </c>
      <c r="K220" s="75">
        <v>102</v>
      </c>
      <c r="L220" s="75">
        <v>1</v>
      </c>
      <c r="M220" s="75">
        <v>0</v>
      </c>
      <c r="N220" s="75">
        <v>0</v>
      </c>
    </row>
    <row r="221" spans="1:14" ht="14.25">
      <c r="A221" s="74" t="s">
        <v>595</v>
      </c>
      <c r="B221" s="75">
        <v>17</v>
      </c>
      <c r="C221" s="75">
        <v>25</v>
      </c>
      <c r="D221" s="75">
        <v>199</v>
      </c>
      <c r="E221" s="75">
        <v>0</v>
      </c>
      <c r="F221" s="75">
        <v>0</v>
      </c>
      <c r="G221" s="75">
        <v>9</v>
      </c>
      <c r="H221" s="75">
        <v>103</v>
      </c>
      <c r="I221" s="75">
        <v>2</v>
      </c>
      <c r="J221" s="75">
        <v>0</v>
      </c>
      <c r="K221" s="75">
        <v>0</v>
      </c>
      <c r="L221" s="75">
        <v>0</v>
      </c>
      <c r="M221" s="75">
        <v>0</v>
      </c>
      <c r="N221" s="75">
        <v>1</v>
      </c>
    </row>
    <row r="222" spans="1:14" ht="14.25">
      <c r="A222" s="74" t="s">
        <v>226</v>
      </c>
      <c r="B222" s="75">
        <v>0</v>
      </c>
      <c r="C222" s="75">
        <v>0</v>
      </c>
      <c r="D222" s="75">
        <v>0</v>
      </c>
      <c r="E222" s="75">
        <v>0</v>
      </c>
      <c r="F222" s="75">
        <v>0</v>
      </c>
      <c r="G222" s="75">
        <v>1</v>
      </c>
      <c r="H222" s="75">
        <v>9</v>
      </c>
      <c r="I222" s="75">
        <v>0</v>
      </c>
      <c r="J222" s="75">
        <v>2</v>
      </c>
      <c r="K222" s="75">
        <v>19</v>
      </c>
      <c r="L222" s="75">
        <v>0</v>
      </c>
      <c r="M222" s="75">
        <v>0</v>
      </c>
      <c r="N222" s="75">
        <v>0</v>
      </c>
    </row>
    <row r="223" spans="1:14" ht="14.25">
      <c r="A223" s="74" t="s">
        <v>231</v>
      </c>
      <c r="B223" s="75">
        <v>0</v>
      </c>
      <c r="C223" s="75">
        <v>0</v>
      </c>
      <c r="D223" s="75">
        <v>0</v>
      </c>
      <c r="E223" s="75">
        <v>0</v>
      </c>
      <c r="F223" s="75">
        <v>0</v>
      </c>
      <c r="G223" s="75">
        <v>15</v>
      </c>
      <c r="H223" s="75">
        <v>101</v>
      </c>
      <c r="I223" s="75">
        <v>1</v>
      </c>
      <c r="J223" s="75">
        <v>6</v>
      </c>
      <c r="K223" s="75">
        <v>87</v>
      </c>
      <c r="L223" s="75">
        <v>1</v>
      </c>
      <c r="M223" s="75">
        <v>0</v>
      </c>
      <c r="N223" s="75">
        <v>0</v>
      </c>
    </row>
    <row r="224" spans="1:14" ht="14.25">
      <c r="A224" s="74" t="s">
        <v>552</v>
      </c>
      <c r="B224" s="75">
        <v>0</v>
      </c>
      <c r="C224" s="75">
        <v>0</v>
      </c>
      <c r="D224" s="75">
        <v>0</v>
      </c>
      <c r="E224" s="75">
        <v>0</v>
      </c>
      <c r="F224" s="75">
        <v>0</v>
      </c>
      <c r="G224" s="75">
        <v>6</v>
      </c>
      <c r="H224" s="75">
        <v>11</v>
      </c>
      <c r="I224" s="75">
        <v>0</v>
      </c>
      <c r="J224" s="75">
        <v>0</v>
      </c>
      <c r="K224" s="75">
        <v>0</v>
      </c>
      <c r="L224" s="75">
        <v>0</v>
      </c>
      <c r="M224" s="75">
        <v>0</v>
      </c>
      <c r="N224" s="75">
        <v>0</v>
      </c>
    </row>
    <row r="225" spans="1:14" ht="14.25">
      <c r="A225" s="74" t="s">
        <v>488</v>
      </c>
      <c r="B225" s="75">
        <v>0</v>
      </c>
      <c r="C225" s="75">
        <v>0</v>
      </c>
      <c r="D225" s="75">
        <v>0</v>
      </c>
      <c r="E225" s="75">
        <v>0</v>
      </c>
      <c r="F225" s="75">
        <v>0</v>
      </c>
      <c r="G225" s="75">
        <v>1</v>
      </c>
      <c r="H225" s="75">
        <v>1</v>
      </c>
      <c r="I225" s="75">
        <v>0</v>
      </c>
      <c r="J225" s="75">
        <v>5</v>
      </c>
      <c r="K225" s="75">
        <v>41</v>
      </c>
      <c r="L225" s="75">
        <v>1</v>
      </c>
      <c r="M225" s="75">
        <v>0</v>
      </c>
      <c r="N225" s="75">
        <v>0</v>
      </c>
    </row>
    <row r="226" spans="1:14" ht="14.25">
      <c r="A226" s="74" t="s">
        <v>458</v>
      </c>
      <c r="B226" s="75">
        <v>0</v>
      </c>
      <c r="C226" s="75">
        <v>0</v>
      </c>
      <c r="D226" s="75">
        <v>0</v>
      </c>
      <c r="E226" s="75">
        <v>0</v>
      </c>
      <c r="F226" s="75">
        <v>0</v>
      </c>
      <c r="G226" s="75">
        <v>12</v>
      </c>
      <c r="H226" s="75">
        <v>22</v>
      </c>
      <c r="I226" s="75">
        <v>0</v>
      </c>
      <c r="J226" s="75">
        <v>0</v>
      </c>
      <c r="K226" s="75">
        <v>0</v>
      </c>
      <c r="L226" s="75">
        <v>0</v>
      </c>
      <c r="M226" s="75">
        <v>0</v>
      </c>
      <c r="N226" s="75">
        <v>0</v>
      </c>
    </row>
    <row r="227" spans="1:14" ht="14.25">
      <c r="A227" s="74" t="s">
        <v>553</v>
      </c>
      <c r="B227" s="75">
        <v>0</v>
      </c>
      <c r="C227" s="75">
        <v>0</v>
      </c>
      <c r="D227" s="75">
        <v>0</v>
      </c>
      <c r="E227" s="75">
        <v>0</v>
      </c>
      <c r="F227" s="75">
        <v>0</v>
      </c>
      <c r="G227" s="75">
        <v>0</v>
      </c>
      <c r="H227" s="75">
        <v>0</v>
      </c>
      <c r="I227" s="75">
        <v>0</v>
      </c>
      <c r="J227" s="75">
        <v>3</v>
      </c>
      <c r="K227" s="75">
        <v>19</v>
      </c>
      <c r="L227" s="75">
        <v>0</v>
      </c>
      <c r="M227" s="75">
        <v>0</v>
      </c>
      <c r="N227" s="75">
        <v>0</v>
      </c>
    </row>
    <row r="228" spans="1:14" ht="14.25">
      <c r="A228" s="74" t="s">
        <v>596</v>
      </c>
      <c r="B228" s="75">
        <v>0</v>
      </c>
      <c r="C228" s="75">
        <v>0</v>
      </c>
      <c r="D228" s="75">
        <v>0</v>
      </c>
      <c r="E228" s="75">
        <v>0</v>
      </c>
      <c r="F228" s="75">
        <v>0</v>
      </c>
      <c r="G228" s="75">
        <v>0</v>
      </c>
      <c r="H228" s="75">
        <v>0</v>
      </c>
      <c r="I228" s="75">
        <v>0</v>
      </c>
      <c r="J228" s="75">
        <v>1</v>
      </c>
      <c r="K228" s="75">
        <v>32</v>
      </c>
      <c r="L228" s="75">
        <v>0</v>
      </c>
      <c r="M228" s="75">
        <v>0</v>
      </c>
      <c r="N228" s="75">
        <v>0</v>
      </c>
    </row>
    <row r="229" spans="1:14" ht="14.25">
      <c r="A229" s="74" t="s">
        <v>131</v>
      </c>
      <c r="B229" s="75">
        <v>23</v>
      </c>
      <c r="C229" s="75">
        <v>32</v>
      </c>
      <c r="D229" s="75">
        <v>190</v>
      </c>
      <c r="E229" s="75">
        <v>4</v>
      </c>
      <c r="F229" s="75">
        <v>0</v>
      </c>
      <c r="G229" s="75">
        <v>4</v>
      </c>
      <c r="H229" s="75">
        <v>10</v>
      </c>
      <c r="I229" s="75">
        <v>0</v>
      </c>
      <c r="J229" s="75">
        <v>0</v>
      </c>
      <c r="K229" s="75">
        <v>0</v>
      </c>
      <c r="L229" s="75">
        <v>0</v>
      </c>
      <c r="M229" s="75">
        <v>0</v>
      </c>
      <c r="N229" s="75">
        <v>0</v>
      </c>
    </row>
    <row r="230" spans="1:14" ht="14.25">
      <c r="A230" s="74" t="s">
        <v>597</v>
      </c>
      <c r="B230" s="75">
        <v>0</v>
      </c>
      <c r="C230" s="75">
        <v>0</v>
      </c>
      <c r="D230" s="75">
        <v>0</v>
      </c>
      <c r="E230" s="75">
        <v>0</v>
      </c>
      <c r="F230" s="75">
        <v>0</v>
      </c>
      <c r="G230" s="75">
        <v>0</v>
      </c>
      <c r="H230" s="75">
        <v>0</v>
      </c>
      <c r="I230" s="75">
        <v>0</v>
      </c>
      <c r="J230" s="75">
        <v>1</v>
      </c>
      <c r="K230" s="75">
        <v>1</v>
      </c>
      <c r="L230" s="75">
        <v>0</v>
      </c>
      <c r="M230" s="75">
        <v>0</v>
      </c>
      <c r="N230" s="75">
        <v>0</v>
      </c>
    </row>
    <row r="231" spans="1:14" ht="14.25">
      <c r="A231" s="74" t="s">
        <v>598</v>
      </c>
      <c r="B231" s="75">
        <v>0</v>
      </c>
      <c r="C231" s="75">
        <v>0</v>
      </c>
      <c r="D231" s="75">
        <v>0</v>
      </c>
      <c r="E231" s="75">
        <v>0</v>
      </c>
      <c r="F231" s="75">
        <v>0</v>
      </c>
      <c r="G231" s="75">
        <v>0</v>
      </c>
      <c r="H231" s="75">
        <v>0</v>
      </c>
      <c r="I231" s="75">
        <v>0</v>
      </c>
      <c r="J231" s="75">
        <v>2</v>
      </c>
      <c r="K231" s="75">
        <v>20</v>
      </c>
      <c r="L231" s="75">
        <v>0</v>
      </c>
      <c r="M231" s="75">
        <v>0</v>
      </c>
      <c r="N231" s="75">
        <v>0</v>
      </c>
    </row>
    <row r="232" spans="1:14" ht="14.25">
      <c r="A232" s="74" t="s">
        <v>292</v>
      </c>
      <c r="B232" s="75">
        <v>0</v>
      </c>
      <c r="C232" s="75">
        <v>0</v>
      </c>
      <c r="D232" s="75">
        <v>0</v>
      </c>
      <c r="E232" s="75">
        <v>0</v>
      </c>
      <c r="F232" s="75">
        <v>0</v>
      </c>
      <c r="G232" s="75">
        <v>15</v>
      </c>
      <c r="H232" s="75">
        <v>45</v>
      </c>
      <c r="I232" s="75">
        <v>0</v>
      </c>
      <c r="J232" s="75">
        <v>3</v>
      </c>
      <c r="K232" s="75">
        <v>37</v>
      </c>
      <c r="L232" s="75">
        <v>0</v>
      </c>
      <c r="M232" s="75">
        <v>0</v>
      </c>
      <c r="N232" s="75">
        <v>0</v>
      </c>
    </row>
    <row r="233" spans="1:14" ht="14.25">
      <c r="A233" s="74" t="s">
        <v>232</v>
      </c>
      <c r="B233" s="75">
        <v>25</v>
      </c>
      <c r="C233" s="75">
        <v>31</v>
      </c>
      <c r="D233" s="75">
        <v>367</v>
      </c>
      <c r="E233" s="75">
        <v>2</v>
      </c>
      <c r="F233" s="75">
        <v>0</v>
      </c>
      <c r="G233" s="75">
        <v>1</v>
      </c>
      <c r="H233" s="75">
        <v>6</v>
      </c>
      <c r="I233" s="75">
        <v>0</v>
      </c>
      <c r="J233" s="75">
        <v>0</v>
      </c>
      <c r="K233" s="75">
        <v>0</v>
      </c>
      <c r="L233" s="75">
        <v>0</v>
      </c>
      <c r="M233" s="75">
        <v>0</v>
      </c>
      <c r="N233" s="75">
        <v>1</v>
      </c>
    </row>
    <row r="234" spans="1:14" ht="14.25">
      <c r="A234" s="74" t="s">
        <v>132</v>
      </c>
      <c r="B234" s="75">
        <v>12</v>
      </c>
      <c r="C234" s="75">
        <v>19</v>
      </c>
      <c r="D234" s="75">
        <v>210</v>
      </c>
      <c r="E234" s="75">
        <v>1</v>
      </c>
      <c r="F234" s="75">
        <v>1</v>
      </c>
      <c r="G234" s="75">
        <v>10</v>
      </c>
      <c r="H234" s="75">
        <v>121</v>
      </c>
      <c r="I234" s="75">
        <v>1</v>
      </c>
      <c r="J234" s="75">
        <v>0</v>
      </c>
      <c r="K234" s="75">
        <v>0</v>
      </c>
      <c r="L234" s="75">
        <v>0</v>
      </c>
      <c r="M234" s="75">
        <v>0</v>
      </c>
      <c r="N234" s="75">
        <v>1</v>
      </c>
    </row>
    <row r="235" spans="1:14" ht="14.25">
      <c r="A235" s="74" t="s">
        <v>530</v>
      </c>
      <c r="B235" s="75">
        <v>0</v>
      </c>
      <c r="C235" s="75">
        <v>0</v>
      </c>
      <c r="D235" s="75">
        <v>0</v>
      </c>
      <c r="E235" s="75">
        <v>0</v>
      </c>
      <c r="F235" s="75">
        <v>0</v>
      </c>
      <c r="G235" s="75">
        <v>0</v>
      </c>
      <c r="H235" s="75">
        <v>0</v>
      </c>
      <c r="I235" s="75">
        <v>0</v>
      </c>
      <c r="J235" s="75">
        <v>3</v>
      </c>
      <c r="K235" s="75">
        <v>43</v>
      </c>
      <c r="L235" s="75">
        <v>0</v>
      </c>
      <c r="M235" s="75">
        <v>0</v>
      </c>
      <c r="N235" s="75">
        <v>0</v>
      </c>
    </row>
    <row r="236" spans="1:14" ht="14.25">
      <c r="A236" s="74" t="s">
        <v>599</v>
      </c>
      <c r="B236" s="75">
        <v>0</v>
      </c>
      <c r="C236" s="75">
        <v>0</v>
      </c>
      <c r="D236" s="75">
        <v>0</v>
      </c>
      <c r="E236" s="75">
        <v>0</v>
      </c>
      <c r="F236" s="75">
        <v>0</v>
      </c>
      <c r="G236" s="75">
        <v>0</v>
      </c>
      <c r="H236" s="75">
        <v>0</v>
      </c>
      <c r="I236" s="75">
        <v>0</v>
      </c>
      <c r="J236" s="75">
        <v>2</v>
      </c>
      <c r="K236" s="75">
        <v>26</v>
      </c>
      <c r="L236" s="75">
        <v>0</v>
      </c>
      <c r="M236" s="75">
        <v>0</v>
      </c>
      <c r="N236" s="75">
        <v>0</v>
      </c>
    </row>
    <row r="237" spans="1:14" ht="14.25">
      <c r="A237" s="74" t="s">
        <v>454</v>
      </c>
      <c r="B237" s="75">
        <v>0</v>
      </c>
      <c r="C237" s="75">
        <v>0</v>
      </c>
      <c r="D237" s="75">
        <v>0</v>
      </c>
      <c r="E237" s="75">
        <v>0</v>
      </c>
      <c r="F237" s="75">
        <v>0</v>
      </c>
      <c r="G237" s="75">
        <v>0</v>
      </c>
      <c r="H237" s="75">
        <v>0</v>
      </c>
      <c r="I237" s="75">
        <v>0</v>
      </c>
      <c r="J237" s="75">
        <v>3</v>
      </c>
      <c r="K237" s="75">
        <v>47</v>
      </c>
      <c r="L237" s="75">
        <v>0</v>
      </c>
      <c r="M237" s="75">
        <v>0</v>
      </c>
      <c r="N237" s="75">
        <v>0</v>
      </c>
    </row>
    <row r="238" spans="1:14" ht="14.25">
      <c r="A238" s="74" t="s">
        <v>288</v>
      </c>
      <c r="B238" s="75">
        <v>0</v>
      </c>
      <c r="C238" s="75">
        <v>0</v>
      </c>
      <c r="D238" s="75">
        <v>0</v>
      </c>
      <c r="E238" s="75">
        <v>0</v>
      </c>
      <c r="F238" s="75">
        <v>0</v>
      </c>
      <c r="G238" s="75">
        <v>4</v>
      </c>
      <c r="H238" s="75">
        <v>73</v>
      </c>
      <c r="I238" s="75">
        <v>0</v>
      </c>
      <c r="J238" s="75">
        <v>2</v>
      </c>
      <c r="K238" s="75">
        <v>5</v>
      </c>
      <c r="L238" s="75">
        <v>0</v>
      </c>
      <c r="M238" s="75">
        <v>0</v>
      </c>
      <c r="N238" s="75">
        <v>0</v>
      </c>
    </row>
    <row r="239" spans="1:14" ht="14.25">
      <c r="A239" s="74" t="s">
        <v>197</v>
      </c>
      <c r="B239" s="75">
        <v>14</v>
      </c>
      <c r="C239" s="75">
        <v>24</v>
      </c>
      <c r="D239" s="75">
        <v>121</v>
      </c>
      <c r="E239" s="75">
        <v>1</v>
      </c>
      <c r="F239" s="75">
        <v>1</v>
      </c>
      <c r="G239" s="75">
        <v>6</v>
      </c>
      <c r="H239" s="75">
        <v>54</v>
      </c>
      <c r="I239" s="75">
        <v>0</v>
      </c>
      <c r="J239" s="75">
        <v>0</v>
      </c>
      <c r="K239" s="75">
        <v>0</v>
      </c>
      <c r="L239" s="75">
        <v>0</v>
      </c>
      <c r="M239" s="75">
        <v>1</v>
      </c>
      <c r="N239" s="75">
        <v>0</v>
      </c>
    </row>
    <row r="240" spans="1:14" ht="14.25">
      <c r="A240" s="74" t="s">
        <v>133</v>
      </c>
      <c r="B240" s="75">
        <v>0</v>
      </c>
      <c r="C240" s="75">
        <v>0</v>
      </c>
      <c r="D240" s="75">
        <v>0</v>
      </c>
      <c r="E240" s="75">
        <v>0</v>
      </c>
      <c r="F240" s="75">
        <v>0</v>
      </c>
      <c r="G240" s="75">
        <v>1</v>
      </c>
      <c r="H240" s="75">
        <v>-11</v>
      </c>
      <c r="I240" s="75">
        <v>0</v>
      </c>
      <c r="J240" s="75">
        <v>6</v>
      </c>
      <c r="K240" s="75">
        <v>79</v>
      </c>
      <c r="L240" s="75">
        <v>1</v>
      </c>
      <c r="M240" s="75">
        <v>0</v>
      </c>
      <c r="N240" s="75">
        <v>0</v>
      </c>
    </row>
    <row r="241" spans="1:14" ht="14.25">
      <c r="A241" s="74" t="s">
        <v>318</v>
      </c>
      <c r="B241" s="75">
        <v>0</v>
      </c>
      <c r="C241" s="75">
        <v>0</v>
      </c>
      <c r="D241" s="75">
        <v>0</v>
      </c>
      <c r="E241" s="75">
        <v>0</v>
      </c>
      <c r="F241" s="75">
        <v>0</v>
      </c>
      <c r="G241" s="75">
        <v>0</v>
      </c>
      <c r="H241" s="75">
        <v>0</v>
      </c>
      <c r="I241" s="75">
        <v>0</v>
      </c>
      <c r="J241" s="75">
        <v>4</v>
      </c>
      <c r="K241" s="75">
        <v>16</v>
      </c>
      <c r="L241" s="75">
        <v>0</v>
      </c>
      <c r="M241" s="75">
        <v>0</v>
      </c>
      <c r="N241" s="75">
        <v>0</v>
      </c>
    </row>
    <row r="242" spans="1:14" ht="14.25">
      <c r="A242" s="74" t="s">
        <v>445</v>
      </c>
      <c r="B242" s="75">
        <v>0</v>
      </c>
      <c r="C242" s="75">
        <v>0</v>
      </c>
      <c r="D242" s="75">
        <v>0</v>
      </c>
      <c r="E242" s="75">
        <v>0</v>
      </c>
      <c r="F242" s="75">
        <v>0</v>
      </c>
      <c r="G242" s="75">
        <v>6</v>
      </c>
      <c r="H242" s="75">
        <v>16</v>
      </c>
      <c r="I242" s="75">
        <v>0</v>
      </c>
      <c r="J242" s="75">
        <v>0</v>
      </c>
      <c r="K242" s="75">
        <v>0</v>
      </c>
      <c r="L242" s="75">
        <v>0</v>
      </c>
      <c r="M242" s="75">
        <v>0</v>
      </c>
      <c r="N242" s="75">
        <v>0</v>
      </c>
    </row>
    <row r="243" spans="1:14" ht="14.25">
      <c r="A243" s="74" t="s">
        <v>510</v>
      </c>
      <c r="B243" s="75">
        <v>0</v>
      </c>
      <c r="C243" s="75">
        <v>0</v>
      </c>
      <c r="D243" s="75">
        <v>0</v>
      </c>
      <c r="E243" s="75">
        <v>0</v>
      </c>
      <c r="F243" s="75">
        <v>0</v>
      </c>
      <c r="G243" s="75">
        <v>7</v>
      </c>
      <c r="H243" s="75">
        <v>26</v>
      </c>
      <c r="I243" s="75">
        <v>0</v>
      </c>
      <c r="J243" s="75">
        <v>0</v>
      </c>
      <c r="K243" s="75">
        <v>0</v>
      </c>
      <c r="L243" s="75">
        <v>0</v>
      </c>
      <c r="M243" s="75">
        <v>0</v>
      </c>
      <c r="N243" s="75">
        <v>0</v>
      </c>
    </row>
    <row r="244" spans="1:14" ht="14.25">
      <c r="A244" s="74" t="s">
        <v>600</v>
      </c>
      <c r="B244" s="75">
        <v>0</v>
      </c>
      <c r="C244" s="75">
        <v>0</v>
      </c>
      <c r="D244" s="75">
        <v>0</v>
      </c>
      <c r="E244" s="75">
        <v>0</v>
      </c>
      <c r="F244" s="75">
        <v>0</v>
      </c>
      <c r="G244" s="75">
        <v>1</v>
      </c>
      <c r="H244" s="75">
        <v>3</v>
      </c>
      <c r="I244" s="75">
        <v>0</v>
      </c>
      <c r="J244" s="75">
        <v>0</v>
      </c>
      <c r="K244" s="75">
        <v>0</v>
      </c>
      <c r="L244" s="75">
        <v>0</v>
      </c>
      <c r="M244" s="75">
        <v>0</v>
      </c>
      <c r="N244" s="75">
        <v>0</v>
      </c>
    </row>
    <row r="245" spans="1:14" ht="14.25">
      <c r="A245" s="74" t="s">
        <v>134</v>
      </c>
      <c r="B245" s="75">
        <v>0</v>
      </c>
      <c r="C245" s="75">
        <v>0</v>
      </c>
      <c r="D245" s="75">
        <v>0</v>
      </c>
      <c r="E245" s="75">
        <v>0</v>
      </c>
      <c r="F245" s="75">
        <v>0</v>
      </c>
      <c r="G245" s="75">
        <v>1</v>
      </c>
      <c r="H245" s="75">
        <v>-2</v>
      </c>
      <c r="I245" s="75">
        <v>0</v>
      </c>
      <c r="J245" s="75">
        <v>3</v>
      </c>
      <c r="K245" s="75">
        <v>6</v>
      </c>
      <c r="L245" s="75">
        <v>0</v>
      </c>
      <c r="M245" s="75">
        <v>0</v>
      </c>
      <c r="N245" s="75">
        <v>0</v>
      </c>
    </row>
    <row r="246" spans="1:14" ht="14.25">
      <c r="A246" s="74" t="s">
        <v>601</v>
      </c>
      <c r="B246" s="75">
        <v>0</v>
      </c>
      <c r="C246" s="75">
        <v>0</v>
      </c>
      <c r="D246" s="75">
        <v>0</v>
      </c>
      <c r="E246" s="75">
        <v>0</v>
      </c>
      <c r="F246" s="75">
        <v>0</v>
      </c>
      <c r="G246" s="75">
        <v>0</v>
      </c>
      <c r="H246" s="75">
        <v>0</v>
      </c>
      <c r="I246" s="75">
        <v>0</v>
      </c>
      <c r="J246" s="75">
        <v>2</v>
      </c>
      <c r="K246" s="75">
        <v>22</v>
      </c>
      <c r="L246" s="75">
        <v>0</v>
      </c>
      <c r="M246" s="75">
        <v>1</v>
      </c>
      <c r="N246" s="75">
        <v>0</v>
      </c>
    </row>
    <row r="247" spans="1:14" ht="14.25">
      <c r="A247" s="74" t="s">
        <v>431</v>
      </c>
      <c r="B247" s="75">
        <v>0</v>
      </c>
      <c r="C247" s="75">
        <v>0</v>
      </c>
      <c r="D247" s="75">
        <v>0</v>
      </c>
      <c r="E247" s="75">
        <v>0</v>
      </c>
      <c r="F247" s="75">
        <v>0</v>
      </c>
      <c r="G247" s="75">
        <v>0</v>
      </c>
      <c r="H247" s="75">
        <v>0</v>
      </c>
      <c r="I247" s="75">
        <v>0</v>
      </c>
      <c r="J247" s="75">
        <v>3</v>
      </c>
      <c r="K247" s="75">
        <v>38</v>
      </c>
      <c r="L247" s="75">
        <v>0</v>
      </c>
      <c r="M247" s="75">
        <v>0</v>
      </c>
      <c r="N247" s="75">
        <v>0</v>
      </c>
    </row>
    <row r="248" spans="1:14" ht="14.25">
      <c r="A248" s="74" t="s">
        <v>461</v>
      </c>
      <c r="B248" s="75">
        <v>0</v>
      </c>
      <c r="C248" s="75">
        <v>0</v>
      </c>
      <c r="D248" s="75">
        <v>0</v>
      </c>
      <c r="E248" s="75">
        <v>0</v>
      </c>
      <c r="F248" s="75">
        <v>0</v>
      </c>
      <c r="G248" s="75">
        <v>0</v>
      </c>
      <c r="H248" s="75">
        <v>0</v>
      </c>
      <c r="I248" s="75">
        <v>0</v>
      </c>
      <c r="J248" s="75">
        <v>1</v>
      </c>
      <c r="K248" s="75">
        <v>5</v>
      </c>
      <c r="L248" s="75">
        <v>0</v>
      </c>
      <c r="M248" s="75">
        <v>0</v>
      </c>
      <c r="N248" s="75">
        <v>0</v>
      </c>
    </row>
    <row r="249" spans="1:14" ht="14.25">
      <c r="A249" s="74" t="s">
        <v>489</v>
      </c>
      <c r="B249" s="75">
        <v>0</v>
      </c>
      <c r="C249" s="75">
        <v>0</v>
      </c>
      <c r="D249" s="75">
        <v>0</v>
      </c>
      <c r="E249" s="75">
        <v>0</v>
      </c>
      <c r="F249" s="75">
        <v>0</v>
      </c>
      <c r="G249" s="75">
        <v>6</v>
      </c>
      <c r="H249" s="75">
        <v>11</v>
      </c>
      <c r="I249" s="75">
        <v>0</v>
      </c>
      <c r="J249" s="75">
        <v>3</v>
      </c>
      <c r="K249" s="75">
        <v>18</v>
      </c>
      <c r="L249" s="75">
        <v>0</v>
      </c>
      <c r="M249" s="75">
        <v>0</v>
      </c>
      <c r="N249" s="75">
        <v>0</v>
      </c>
    </row>
    <row r="250" spans="1:14" ht="14.25">
      <c r="A250" s="74" t="s">
        <v>198</v>
      </c>
      <c r="B250" s="75">
        <v>0</v>
      </c>
      <c r="C250" s="75">
        <v>0</v>
      </c>
      <c r="D250" s="75">
        <v>0</v>
      </c>
      <c r="E250" s="75">
        <v>0</v>
      </c>
      <c r="F250" s="75">
        <v>0</v>
      </c>
      <c r="G250" s="75">
        <v>0</v>
      </c>
      <c r="H250" s="75">
        <v>0</v>
      </c>
      <c r="I250" s="75">
        <v>0</v>
      </c>
      <c r="J250" s="75">
        <v>5</v>
      </c>
      <c r="K250" s="75">
        <v>45</v>
      </c>
      <c r="L250" s="75">
        <v>0</v>
      </c>
      <c r="M250" s="75">
        <v>0</v>
      </c>
      <c r="N250" s="75">
        <v>0</v>
      </c>
    </row>
    <row r="251" spans="1:14" ht="14.25">
      <c r="A251" s="74" t="s">
        <v>490</v>
      </c>
      <c r="B251" s="75">
        <v>0</v>
      </c>
      <c r="C251" s="75">
        <v>0</v>
      </c>
      <c r="D251" s="75">
        <v>0</v>
      </c>
      <c r="E251" s="75">
        <v>0</v>
      </c>
      <c r="F251" s="75">
        <v>0</v>
      </c>
      <c r="G251" s="75">
        <v>10</v>
      </c>
      <c r="H251" s="75">
        <v>30</v>
      </c>
      <c r="I251" s="75">
        <v>1</v>
      </c>
      <c r="J251" s="75">
        <v>0</v>
      </c>
      <c r="K251" s="75">
        <v>0</v>
      </c>
      <c r="L251" s="75">
        <v>0</v>
      </c>
      <c r="M251" s="75">
        <v>0</v>
      </c>
      <c r="N251" s="75">
        <v>0</v>
      </c>
    </row>
    <row r="252" spans="1:14" ht="14.25">
      <c r="A252" s="74" t="s">
        <v>602</v>
      </c>
      <c r="B252" s="75">
        <v>0</v>
      </c>
      <c r="C252" s="75">
        <v>0</v>
      </c>
      <c r="D252" s="75">
        <v>0</v>
      </c>
      <c r="E252" s="75">
        <v>0</v>
      </c>
      <c r="F252" s="75">
        <v>0</v>
      </c>
      <c r="G252" s="75">
        <v>0</v>
      </c>
      <c r="H252" s="75">
        <v>0</v>
      </c>
      <c r="I252" s="75">
        <v>0</v>
      </c>
      <c r="J252" s="75">
        <v>5</v>
      </c>
      <c r="K252" s="75">
        <v>70</v>
      </c>
      <c r="L252" s="75">
        <v>0</v>
      </c>
      <c r="M252" s="75">
        <v>0</v>
      </c>
      <c r="N252" s="75">
        <v>0</v>
      </c>
    </row>
    <row r="253" spans="1:14" ht="14.25">
      <c r="A253" s="74" t="s">
        <v>135</v>
      </c>
      <c r="B253" s="75">
        <v>0</v>
      </c>
      <c r="C253" s="75">
        <v>0</v>
      </c>
      <c r="D253" s="75">
        <v>0</v>
      </c>
      <c r="E253" s="75">
        <v>0</v>
      </c>
      <c r="F253" s="75">
        <v>0</v>
      </c>
      <c r="G253" s="75">
        <v>4</v>
      </c>
      <c r="H253" s="75">
        <v>18</v>
      </c>
      <c r="I253" s="75">
        <v>0</v>
      </c>
      <c r="J253" s="75">
        <v>3</v>
      </c>
      <c r="K253" s="75">
        <v>10</v>
      </c>
      <c r="L253" s="75">
        <v>0</v>
      </c>
      <c r="M253" s="75">
        <v>0</v>
      </c>
      <c r="N253" s="75">
        <v>0</v>
      </c>
    </row>
    <row r="254" spans="1:14" ht="14.25">
      <c r="A254" s="74" t="s">
        <v>603</v>
      </c>
      <c r="B254" s="75">
        <v>0</v>
      </c>
      <c r="C254" s="75">
        <v>0</v>
      </c>
      <c r="D254" s="75">
        <v>0</v>
      </c>
      <c r="E254" s="75">
        <v>0</v>
      </c>
      <c r="F254" s="75">
        <v>0</v>
      </c>
      <c r="G254" s="75">
        <v>0</v>
      </c>
      <c r="H254" s="75">
        <v>0</v>
      </c>
      <c r="I254" s="75">
        <v>0</v>
      </c>
      <c r="J254" s="75">
        <v>2</v>
      </c>
      <c r="K254" s="75">
        <v>3</v>
      </c>
      <c r="L254" s="75">
        <v>0</v>
      </c>
      <c r="M254" s="75">
        <v>1</v>
      </c>
      <c r="N254" s="75">
        <v>0</v>
      </c>
    </row>
    <row r="255" spans="1:14" ht="14.25">
      <c r="A255" s="74" t="s">
        <v>319</v>
      </c>
      <c r="B255" s="75">
        <v>0</v>
      </c>
      <c r="C255" s="75">
        <v>0</v>
      </c>
      <c r="D255" s="75">
        <v>0</v>
      </c>
      <c r="E255" s="75">
        <v>0</v>
      </c>
      <c r="F255" s="75">
        <v>0</v>
      </c>
      <c r="G255" s="75">
        <v>0</v>
      </c>
      <c r="H255" s="75">
        <v>0</v>
      </c>
      <c r="I255" s="75">
        <v>0</v>
      </c>
      <c r="J255" s="75">
        <v>1</v>
      </c>
      <c r="K255" s="75">
        <v>7</v>
      </c>
      <c r="L255" s="75">
        <v>1</v>
      </c>
      <c r="M255" s="75">
        <v>0</v>
      </c>
      <c r="N255" s="75">
        <v>0</v>
      </c>
    </row>
    <row r="256" spans="1:14" ht="14.25">
      <c r="A256" s="74" t="s">
        <v>531</v>
      </c>
      <c r="B256" s="75">
        <v>0</v>
      </c>
      <c r="C256" s="75">
        <v>0</v>
      </c>
      <c r="D256" s="75">
        <v>0</v>
      </c>
      <c r="E256" s="75">
        <v>0</v>
      </c>
      <c r="F256" s="75">
        <v>0</v>
      </c>
      <c r="G256" s="75">
        <v>0</v>
      </c>
      <c r="H256" s="75">
        <v>0</v>
      </c>
      <c r="I256" s="75">
        <v>0</v>
      </c>
      <c r="J256" s="75">
        <v>3</v>
      </c>
      <c r="K256" s="75">
        <v>30</v>
      </c>
      <c r="L256" s="75">
        <v>1</v>
      </c>
      <c r="M256" s="75">
        <v>0</v>
      </c>
      <c r="N256" s="75">
        <v>0</v>
      </c>
    </row>
    <row r="257" spans="1:14" ht="14.25">
      <c r="A257" s="74" t="s">
        <v>293</v>
      </c>
      <c r="B257" s="75">
        <v>0</v>
      </c>
      <c r="C257" s="75">
        <v>0</v>
      </c>
      <c r="D257" s="75">
        <v>0</v>
      </c>
      <c r="E257" s="75">
        <v>0</v>
      </c>
      <c r="F257" s="75">
        <v>0</v>
      </c>
      <c r="G257" s="75">
        <v>0</v>
      </c>
      <c r="H257" s="75">
        <v>0</v>
      </c>
      <c r="I257" s="75">
        <v>0</v>
      </c>
      <c r="J257" s="75">
        <v>3</v>
      </c>
      <c r="K257" s="75">
        <v>80</v>
      </c>
      <c r="L257" s="75">
        <v>0</v>
      </c>
      <c r="M257" s="75">
        <v>0</v>
      </c>
      <c r="N257" s="75">
        <v>0</v>
      </c>
    </row>
    <row r="258" spans="1:14" ht="14.25">
      <c r="A258" s="74" t="s">
        <v>435</v>
      </c>
      <c r="B258" s="75">
        <v>0</v>
      </c>
      <c r="C258" s="75">
        <v>0</v>
      </c>
      <c r="D258" s="75">
        <v>0</v>
      </c>
      <c r="E258" s="75">
        <v>0</v>
      </c>
      <c r="F258" s="75">
        <v>0</v>
      </c>
      <c r="G258" s="75">
        <v>8</v>
      </c>
      <c r="H258" s="75">
        <v>57</v>
      </c>
      <c r="I258" s="75">
        <v>1</v>
      </c>
      <c r="J258" s="75">
        <v>1</v>
      </c>
      <c r="K258" s="75">
        <v>-1</v>
      </c>
      <c r="L258" s="75">
        <v>0</v>
      </c>
      <c r="M258" s="75">
        <v>0</v>
      </c>
      <c r="N258" s="75">
        <v>0</v>
      </c>
    </row>
    <row r="259" spans="1:14" ht="14.25">
      <c r="A259" s="74" t="s">
        <v>136</v>
      </c>
      <c r="B259" s="75">
        <v>19</v>
      </c>
      <c r="C259" s="75">
        <v>28</v>
      </c>
      <c r="D259" s="75">
        <v>243</v>
      </c>
      <c r="E259" s="75">
        <v>1</v>
      </c>
      <c r="F259" s="75">
        <v>0</v>
      </c>
      <c r="G259" s="75">
        <v>0</v>
      </c>
      <c r="H259" s="75">
        <v>0</v>
      </c>
      <c r="I259" s="75">
        <v>0</v>
      </c>
      <c r="J259" s="75">
        <v>0</v>
      </c>
      <c r="K259" s="75">
        <v>0</v>
      </c>
      <c r="L259" s="75">
        <v>0</v>
      </c>
      <c r="M259" s="75">
        <v>0</v>
      </c>
      <c r="N259" s="75">
        <v>0</v>
      </c>
    </row>
    <row r="260" spans="1:14" ht="14.25">
      <c r="A260" s="74" t="s">
        <v>511</v>
      </c>
      <c r="B260" s="75">
        <v>0</v>
      </c>
      <c r="C260" s="75">
        <v>0</v>
      </c>
      <c r="D260" s="75">
        <v>0</v>
      </c>
      <c r="E260" s="75">
        <v>0</v>
      </c>
      <c r="F260" s="75">
        <v>0</v>
      </c>
      <c r="G260" s="75">
        <v>0</v>
      </c>
      <c r="H260" s="75">
        <v>0</v>
      </c>
      <c r="I260" s="75">
        <v>0</v>
      </c>
      <c r="J260" s="75">
        <v>5</v>
      </c>
      <c r="K260" s="75">
        <v>42</v>
      </c>
      <c r="L260" s="75">
        <v>1</v>
      </c>
      <c r="M260" s="75">
        <v>0</v>
      </c>
      <c r="N260" s="75">
        <v>0</v>
      </c>
    </row>
    <row r="261" spans="1:14" ht="14.25">
      <c r="A261" s="74" t="s">
        <v>604</v>
      </c>
      <c r="B261" s="75">
        <v>0</v>
      </c>
      <c r="C261" s="75">
        <v>0</v>
      </c>
      <c r="D261" s="75">
        <v>0</v>
      </c>
      <c r="E261" s="75">
        <v>0</v>
      </c>
      <c r="F261" s="75">
        <v>0</v>
      </c>
      <c r="G261" s="75">
        <v>0</v>
      </c>
      <c r="H261" s="75">
        <v>0</v>
      </c>
      <c r="I261" s="75">
        <v>0</v>
      </c>
      <c r="J261" s="75">
        <v>3</v>
      </c>
      <c r="K261" s="75">
        <v>91</v>
      </c>
      <c r="L261" s="75">
        <v>1</v>
      </c>
      <c r="M261" s="75">
        <v>0</v>
      </c>
      <c r="N261" s="75">
        <v>0</v>
      </c>
    </row>
    <row r="262" spans="1:14" ht="14.25">
      <c r="A262" s="74" t="s">
        <v>320</v>
      </c>
      <c r="B262" s="75">
        <v>24</v>
      </c>
      <c r="C262" s="75">
        <v>30</v>
      </c>
      <c r="D262" s="75">
        <v>229</v>
      </c>
      <c r="E262" s="75">
        <v>1</v>
      </c>
      <c r="F262" s="75">
        <v>0</v>
      </c>
      <c r="G262" s="75">
        <v>10</v>
      </c>
      <c r="H262" s="75">
        <v>51</v>
      </c>
      <c r="I262" s="75">
        <v>0</v>
      </c>
      <c r="J262" s="75">
        <v>0</v>
      </c>
      <c r="K262" s="75">
        <v>0</v>
      </c>
      <c r="L262" s="75">
        <v>0</v>
      </c>
      <c r="M262" s="75">
        <v>0</v>
      </c>
      <c r="N262" s="75">
        <v>0</v>
      </c>
    </row>
    <row r="263" spans="1:14" ht="14.25">
      <c r="A263" s="74" t="s">
        <v>216</v>
      </c>
      <c r="B263" s="75">
        <v>0</v>
      </c>
      <c r="C263" s="75">
        <v>0</v>
      </c>
      <c r="D263" s="75">
        <v>0</v>
      </c>
      <c r="E263" s="75">
        <v>0</v>
      </c>
      <c r="F263" s="75">
        <v>0</v>
      </c>
      <c r="G263" s="75">
        <v>16</v>
      </c>
      <c r="H263" s="75">
        <v>49</v>
      </c>
      <c r="I263" s="75">
        <v>1</v>
      </c>
      <c r="J263" s="75">
        <v>6</v>
      </c>
      <c r="K263" s="75">
        <v>27</v>
      </c>
      <c r="L263" s="75">
        <v>0</v>
      </c>
      <c r="M263" s="75">
        <v>0</v>
      </c>
      <c r="N263" s="75">
        <v>0</v>
      </c>
    </row>
    <row r="264" spans="1:14" ht="14.25">
      <c r="A264" s="74" t="s">
        <v>512</v>
      </c>
      <c r="B264" s="75">
        <v>0</v>
      </c>
      <c r="C264" s="75">
        <v>0</v>
      </c>
      <c r="D264" s="75">
        <v>0</v>
      </c>
      <c r="E264" s="75">
        <v>0</v>
      </c>
      <c r="F264" s="75">
        <v>0</v>
      </c>
      <c r="G264" s="75">
        <v>0</v>
      </c>
      <c r="H264" s="75">
        <v>0</v>
      </c>
      <c r="I264" s="75">
        <v>0</v>
      </c>
      <c r="J264" s="75">
        <v>2</v>
      </c>
      <c r="K264" s="75">
        <v>34</v>
      </c>
      <c r="L264" s="75">
        <v>0</v>
      </c>
      <c r="M264" s="75">
        <v>0</v>
      </c>
      <c r="N264" s="75">
        <v>0</v>
      </c>
    </row>
    <row r="265" spans="1:14" ht="14.25">
      <c r="A265" s="74" t="s">
        <v>605</v>
      </c>
      <c r="B265" s="75">
        <v>0</v>
      </c>
      <c r="C265" s="75">
        <v>0</v>
      </c>
      <c r="D265" s="75">
        <v>0</v>
      </c>
      <c r="E265" s="75">
        <v>0</v>
      </c>
      <c r="F265" s="75">
        <v>0</v>
      </c>
      <c r="G265" s="75">
        <v>1</v>
      </c>
      <c r="H265" s="75">
        <v>6</v>
      </c>
      <c r="I265" s="75">
        <v>0</v>
      </c>
      <c r="J265" s="75">
        <v>0</v>
      </c>
      <c r="K265" s="75">
        <v>0</v>
      </c>
      <c r="L265" s="75">
        <v>0</v>
      </c>
      <c r="M265" s="75">
        <v>0</v>
      </c>
      <c r="N265" s="75">
        <v>0</v>
      </c>
    </row>
    <row r="266" spans="1:14" ht="14.25">
      <c r="A266" s="74" t="s">
        <v>606</v>
      </c>
      <c r="B266" s="75">
        <v>0</v>
      </c>
      <c r="C266" s="75">
        <v>0</v>
      </c>
      <c r="D266" s="75">
        <v>0</v>
      </c>
      <c r="E266" s="75">
        <v>0</v>
      </c>
      <c r="F266" s="75">
        <v>0</v>
      </c>
      <c r="G266" s="75">
        <v>0</v>
      </c>
      <c r="H266" s="75">
        <v>0</v>
      </c>
      <c r="I266" s="75">
        <v>0</v>
      </c>
      <c r="J266" s="75">
        <v>1</v>
      </c>
      <c r="K266" s="75">
        <v>8</v>
      </c>
      <c r="L266" s="75">
        <v>0</v>
      </c>
      <c r="M266" s="75">
        <v>0</v>
      </c>
      <c r="N266" s="75">
        <v>0</v>
      </c>
    </row>
    <row r="267" spans="1:14" ht="14.25">
      <c r="A267" s="74" t="s">
        <v>607</v>
      </c>
      <c r="B267" s="75">
        <v>0</v>
      </c>
      <c r="C267" s="75">
        <v>0</v>
      </c>
      <c r="D267" s="75">
        <v>0</v>
      </c>
      <c r="E267" s="75">
        <v>0</v>
      </c>
      <c r="F267" s="75">
        <v>0</v>
      </c>
      <c r="G267" s="75">
        <v>0</v>
      </c>
      <c r="H267" s="75">
        <v>0</v>
      </c>
      <c r="I267" s="75">
        <v>0</v>
      </c>
      <c r="J267" s="75">
        <v>1</v>
      </c>
      <c r="K267" s="75">
        <v>9</v>
      </c>
      <c r="L267" s="75">
        <v>0</v>
      </c>
      <c r="M267" s="75">
        <v>0</v>
      </c>
      <c r="N267" s="75">
        <v>0</v>
      </c>
    </row>
    <row r="268" spans="1:14" ht="14.25">
      <c r="A268" s="74" t="s">
        <v>452</v>
      </c>
      <c r="B268" s="75">
        <v>0</v>
      </c>
      <c r="C268" s="75">
        <v>0</v>
      </c>
      <c r="D268" s="75">
        <v>0</v>
      </c>
      <c r="E268" s="75">
        <v>0</v>
      </c>
      <c r="F268" s="75">
        <v>0</v>
      </c>
      <c r="G268" s="75">
        <v>4</v>
      </c>
      <c r="H268" s="75">
        <v>2</v>
      </c>
      <c r="I268" s="75">
        <v>0</v>
      </c>
      <c r="J268" s="75">
        <v>4</v>
      </c>
      <c r="K268" s="75">
        <v>47</v>
      </c>
      <c r="L268" s="75">
        <v>0</v>
      </c>
      <c r="M268" s="75">
        <v>0</v>
      </c>
      <c r="N268" s="75">
        <v>0</v>
      </c>
    </row>
    <row r="269" spans="1:14" ht="14.25">
      <c r="A269" s="74" t="s">
        <v>447</v>
      </c>
      <c r="B269" s="75">
        <v>0</v>
      </c>
      <c r="C269" s="75">
        <v>0</v>
      </c>
      <c r="D269" s="75">
        <v>0</v>
      </c>
      <c r="E269" s="75">
        <v>0</v>
      </c>
      <c r="F269" s="75">
        <v>0</v>
      </c>
      <c r="G269" s="75">
        <v>0</v>
      </c>
      <c r="H269" s="75">
        <v>0</v>
      </c>
      <c r="I269" s="75">
        <v>0</v>
      </c>
      <c r="J269" s="75">
        <v>5</v>
      </c>
      <c r="K269" s="75">
        <v>43</v>
      </c>
      <c r="L269" s="75">
        <v>0</v>
      </c>
      <c r="M269" s="75">
        <v>0</v>
      </c>
      <c r="N269" s="75">
        <v>0</v>
      </c>
    </row>
    <row r="270" spans="1:14" ht="14.25">
      <c r="A270" s="74" t="s">
        <v>491</v>
      </c>
      <c r="B270" s="75">
        <v>0</v>
      </c>
      <c r="C270" s="75">
        <v>0</v>
      </c>
      <c r="D270" s="75">
        <v>0</v>
      </c>
      <c r="E270" s="75">
        <v>0</v>
      </c>
      <c r="F270" s="75">
        <v>0</v>
      </c>
      <c r="G270" s="75">
        <v>0</v>
      </c>
      <c r="H270" s="75">
        <v>0</v>
      </c>
      <c r="I270" s="75">
        <v>0</v>
      </c>
      <c r="J270" s="75">
        <v>2</v>
      </c>
      <c r="K270" s="75">
        <v>20</v>
      </c>
      <c r="L270" s="75">
        <v>0</v>
      </c>
      <c r="M270" s="75">
        <v>0</v>
      </c>
      <c r="N270" s="75">
        <v>0</v>
      </c>
    </row>
    <row r="271" spans="1:14" ht="14.25">
      <c r="A271" s="74" t="s">
        <v>608</v>
      </c>
      <c r="B271" s="75">
        <v>0</v>
      </c>
      <c r="C271" s="75">
        <v>0</v>
      </c>
      <c r="D271" s="75">
        <v>0</v>
      </c>
      <c r="E271" s="75">
        <v>0</v>
      </c>
      <c r="F271" s="75">
        <v>0</v>
      </c>
      <c r="G271" s="75">
        <v>0</v>
      </c>
      <c r="H271" s="75">
        <v>0</v>
      </c>
      <c r="I271" s="75">
        <v>0</v>
      </c>
      <c r="J271" s="75">
        <v>1</v>
      </c>
      <c r="K271" s="75">
        <v>6</v>
      </c>
      <c r="L271" s="75">
        <v>0</v>
      </c>
      <c r="M271" s="75">
        <v>0</v>
      </c>
      <c r="N271" s="75">
        <v>0</v>
      </c>
    </row>
    <row r="272" spans="1:14" ht="14.25">
      <c r="A272" s="74" t="s">
        <v>322</v>
      </c>
      <c r="B272" s="75">
        <v>0</v>
      </c>
      <c r="C272" s="75">
        <v>0</v>
      </c>
      <c r="D272" s="75">
        <v>0</v>
      </c>
      <c r="E272" s="75">
        <v>0</v>
      </c>
      <c r="F272" s="75">
        <v>0</v>
      </c>
      <c r="G272" s="75">
        <v>0</v>
      </c>
      <c r="H272" s="75">
        <v>0</v>
      </c>
      <c r="I272" s="75">
        <v>0</v>
      </c>
      <c r="J272" s="75">
        <v>11</v>
      </c>
      <c r="K272" s="75">
        <v>121</v>
      </c>
      <c r="L272" s="75">
        <v>1</v>
      </c>
      <c r="M272" s="75">
        <v>0</v>
      </c>
      <c r="N272" s="75">
        <v>0</v>
      </c>
    </row>
    <row r="273" spans="1:14" ht="14.25">
      <c r="A273" s="74" t="s">
        <v>438</v>
      </c>
      <c r="B273" s="75">
        <v>0</v>
      </c>
      <c r="C273" s="75">
        <v>0</v>
      </c>
      <c r="D273" s="75">
        <v>0</v>
      </c>
      <c r="E273" s="75">
        <v>0</v>
      </c>
      <c r="F273" s="75">
        <v>0</v>
      </c>
      <c r="G273" s="75">
        <v>1</v>
      </c>
      <c r="H273" s="75">
        <v>18</v>
      </c>
      <c r="I273" s="75">
        <v>0</v>
      </c>
      <c r="J273" s="75">
        <v>6</v>
      </c>
      <c r="K273" s="75">
        <v>43</v>
      </c>
      <c r="L273" s="75">
        <v>0</v>
      </c>
      <c r="M273" s="75">
        <v>0</v>
      </c>
      <c r="N273" s="75">
        <v>0</v>
      </c>
    </row>
    <row r="274" spans="1:14" ht="14.25">
      <c r="A274" s="74" t="s">
        <v>214</v>
      </c>
      <c r="B274" s="75">
        <v>15</v>
      </c>
      <c r="C274" s="75">
        <v>27</v>
      </c>
      <c r="D274" s="75">
        <v>137</v>
      </c>
      <c r="E274" s="75">
        <v>1</v>
      </c>
      <c r="F274" s="75">
        <v>2</v>
      </c>
      <c r="G274" s="75">
        <v>8</v>
      </c>
      <c r="H274" s="75">
        <v>74</v>
      </c>
      <c r="I274" s="75">
        <v>1</v>
      </c>
      <c r="J274" s="75">
        <v>0</v>
      </c>
      <c r="K274" s="75">
        <v>0</v>
      </c>
      <c r="L274" s="75">
        <v>0</v>
      </c>
      <c r="M274" s="75">
        <v>1</v>
      </c>
      <c r="N274" s="75">
        <v>1</v>
      </c>
    </row>
    <row r="275" spans="1:14" ht="14.25">
      <c r="A275" s="74" t="s">
        <v>283</v>
      </c>
      <c r="B275" s="75">
        <v>0</v>
      </c>
      <c r="C275" s="75">
        <v>0</v>
      </c>
      <c r="D275" s="75">
        <v>0</v>
      </c>
      <c r="E275" s="75">
        <v>0</v>
      </c>
      <c r="F275" s="75">
        <v>0</v>
      </c>
      <c r="G275" s="75">
        <v>0</v>
      </c>
      <c r="H275" s="75">
        <v>0</v>
      </c>
      <c r="I275" s="75">
        <v>0</v>
      </c>
      <c r="J275" s="75">
        <v>4</v>
      </c>
      <c r="K275" s="75">
        <v>28</v>
      </c>
      <c r="L275" s="75">
        <v>0</v>
      </c>
      <c r="M275" s="75">
        <v>1</v>
      </c>
      <c r="N275" s="75">
        <v>0</v>
      </c>
    </row>
    <row r="276" spans="1:14" ht="14.25">
      <c r="A276" s="74" t="s">
        <v>609</v>
      </c>
      <c r="B276" s="75">
        <v>0</v>
      </c>
      <c r="C276" s="75">
        <v>0</v>
      </c>
      <c r="D276" s="75">
        <v>0</v>
      </c>
      <c r="E276" s="75">
        <v>0</v>
      </c>
      <c r="F276" s="75">
        <v>0</v>
      </c>
      <c r="G276" s="75">
        <v>0</v>
      </c>
      <c r="H276" s="75">
        <v>0</v>
      </c>
      <c r="I276" s="75">
        <v>0</v>
      </c>
      <c r="J276" s="75">
        <v>2</v>
      </c>
      <c r="K276" s="75">
        <v>22</v>
      </c>
      <c r="L276" s="75">
        <v>0</v>
      </c>
      <c r="M276" s="75">
        <v>0</v>
      </c>
      <c r="N276" s="75">
        <v>0</v>
      </c>
    </row>
    <row r="277" spans="1:14" ht="14.25">
      <c r="A277" s="74" t="s">
        <v>492</v>
      </c>
      <c r="B277" s="75">
        <v>0</v>
      </c>
      <c r="C277" s="75">
        <v>0</v>
      </c>
      <c r="D277" s="75">
        <v>0</v>
      </c>
      <c r="E277" s="75">
        <v>0</v>
      </c>
      <c r="F277" s="75">
        <v>0</v>
      </c>
      <c r="G277" s="75">
        <v>10</v>
      </c>
      <c r="H277" s="75">
        <v>31</v>
      </c>
      <c r="I277" s="75">
        <v>2</v>
      </c>
      <c r="J277" s="75">
        <v>1</v>
      </c>
      <c r="K277" s="75">
        <v>6</v>
      </c>
      <c r="L277" s="75">
        <v>0</v>
      </c>
      <c r="M277" s="75">
        <v>0</v>
      </c>
      <c r="N277" s="75">
        <v>0</v>
      </c>
    </row>
    <row r="278" spans="1:14" ht="14.25">
      <c r="A278" s="74" t="s">
        <v>554</v>
      </c>
      <c r="B278" s="75">
        <v>0</v>
      </c>
      <c r="C278" s="75">
        <v>0</v>
      </c>
      <c r="D278" s="75">
        <v>0</v>
      </c>
      <c r="E278" s="75">
        <v>0</v>
      </c>
      <c r="F278" s="75">
        <v>0</v>
      </c>
      <c r="G278" s="75">
        <v>1</v>
      </c>
      <c r="H278" s="75">
        <v>3</v>
      </c>
      <c r="I278" s="75">
        <v>0</v>
      </c>
      <c r="J278" s="75">
        <v>2</v>
      </c>
      <c r="K278" s="75">
        <v>6</v>
      </c>
      <c r="L278" s="75">
        <v>0</v>
      </c>
      <c r="M278" s="75">
        <v>0</v>
      </c>
      <c r="N278" s="75">
        <v>0</v>
      </c>
    </row>
    <row r="279" spans="1:14" ht="14.25">
      <c r="A279" s="74" t="s">
        <v>610</v>
      </c>
      <c r="B279" s="75">
        <v>0</v>
      </c>
      <c r="C279" s="75">
        <v>0</v>
      </c>
      <c r="D279" s="75">
        <v>0</v>
      </c>
      <c r="E279" s="75">
        <v>0</v>
      </c>
      <c r="F279" s="75">
        <v>0</v>
      </c>
      <c r="G279" s="75">
        <v>2</v>
      </c>
      <c r="H279" s="75">
        <v>-2</v>
      </c>
      <c r="I279" s="75">
        <v>0</v>
      </c>
      <c r="J279" s="75">
        <v>0</v>
      </c>
      <c r="K279" s="75">
        <v>0</v>
      </c>
      <c r="L279" s="75">
        <v>0</v>
      </c>
      <c r="M279" s="75">
        <v>0</v>
      </c>
      <c r="N279" s="75">
        <v>0</v>
      </c>
    </row>
    <row r="280" spans="1:14" ht="14.25">
      <c r="A280" s="74" t="s">
        <v>611</v>
      </c>
      <c r="B280" s="75">
        <v>0</v>
      </c>
      <c r="C280" s="75">
        <v>0</v>
      </c>
      <c r="D280" s="75">
        <v>0</v>
      </c>
      <c r="E280" s="75">
        <v>0</v>
      </c>
      <c r="F280" s="75">
        <v>0</v>
      </c>
      <c r="G280" s="75">
        <v>0</v>
      </c>
      <c r="H280" s="75">
        <v>0</v>
      </c>
      <c r="I280" s="75">
        <v>0</v>
      </c>
      <c r="J280" s="75">
        <v>3</v>
      </c>
      <c r="K280" s="75">
        <v>24</v>
      </c>
      <c r="L280" s="75">
        <v>0</v>
      </c>
      <c r="M280" s="75">
        <v>0</v>
      </c>
      <c r="N280" s="75">
        <v>0</v>
      </c>
    </row>
    <row r="281" spans="1:14" ht="14.25">
      <c r="A281" s="74" t="s">
        <v>493</v>
      </c>
      <c r="B281" s="75">
        <v>0</v>
      </c>
      <c r="C281" s="75">
        <v>0</v>
      </c>
      <c r="D281" s="75">
        <v>0</v>
      </c>
      <c r="E281" s="75">
        <v>0</v>
      </c>
      <c r="F281" s="75">
        <v>0</v>
      </c>
      <c r="G281" s="75">
        <v>0</v>
      </c>
      <c r="H281" s="75">
        <v>0</v>
      </c>
      <c r="I281" s="75">
        <v>0</v>
      </c>
      <c r="J281" s="75">
        <v>6</v>
      </c>
      <c r="K281" s="75">
        <v>123</v>
      </c>
      <c r="L281" s="75">
        <v>0</v>
      </c>
      <c r="M281" s="75">
        <v>0</v>
      </c>
      <c r="N281" s="75">
        <v>1</v>
      </c>
    </row>
    <row r="282" spans="1:14" ht="14.25">
      <c r="A282" s="74" t="s">
        <v>206</v>
      </c>
      <c r="B282" s="75">
        <v>40</v>
      </c>
      <c r="C282" s="75">
        <v>54</v>
      </c>
      <c r="D282" s="75">
        <v>383</v>
      </c>
      <c r="E282" s="75">
        <v>3</v>
      </c>
      <c r="F282" s="75">
        <v>0</v>
      </c>
      <c r="G282" s="75">
        <v>0</v>
      </c>
      <c r="H282" s="75">
        <v>0</v>
      </c>
      <c r="I282" s="75">
        <v>0</v>
      </c>
      <c r="J282" s="75">
        <v>0</v>
      </c>
      <c r="K282" s="75">
        <v>0</v>
      </c>
      <c r="L282" s="75">
        <v>0</v>
      </c>
      <c r="M282" s="75">
        <v>0</v>
      </c>
      <c r="N282" s="75">
        <v>0</v>
      </c>
    </row>
    <row r="283" spans="1:14" ht="14.25">
      <c r="A283" s="74" t="s">
        <v>294</v>
      </c>
      <c r="B283" s="75">
        <v>0</v>
      </c>
      <c r="C283" s="75">
        <v>0</v>
      </c>
      <c r="D283" s="75">
        <v>0</v>
      </c>
      <c r="E283" s="75">
        <v>0</v>
      </c>
      <c r="F283" s="75">
        <v>0</v>
      </c>
      <c r="G283" s="75">
        <v>0</v>
      </c>
      <c r="H283" s="75">
        <v>0</v>
      </c>
      <c r="I283" s="75">
        <v>0</v>
      </c>
      <c r="J283" s="75">
        <v>1</v>
      </c>
      <c r="K283" s="75">
        <v>2</v>
      </c>
      <c r="L283" s="75">
        <v>0</v>
      </c>
      <c r="M283" s="75">
        <v>0</v>
      </c>
      <c r="N283" s="75">
        <v>0</v>
      </c>
    </row>
    <row r="284" spans="1:14" ht="14.25">
      <c r="A284" s="74" t="s">
        <v>441</v>
      </c>
      <c r="B284" s="75">
        <v>19</v>
      </c>
      <c r="C284" s="75">
        <v>32</v>
      </c>
      <c r="D284" s="75">
        <v>240</v>
      </c>
      <c r="E284" s="75">
        <v>1</v>
      </c>
      <c r="F284" s="75">
        <v>0</v>
      </c>
      <c r="G284" s="75">
        <v>2</v>
      </c>
      <c r="H284" s="75">
        <v>8</v>
      </c>
      <c r="I284" s="75">
        <v>0</v>
      </c>
      <c r="J284" s="75">
        <v>0</v>
      </c>
      <c r="K284" s="75">
        <v>0</v>
      </c>
      <c r="L284" s="75">
        <v>0</v>
      </c>
      <c r="M284" s="75">
        <v>0</v>
      </c>
      <c r="N284" s="75">
        <v>0</v>
      </c>
    </row>
    <row r="285" spans="1:14" ht="14.25">
      <c r="A285" s="74" t="s">
        <v>273</v>
      </c>
      <c r="B285" s="75">
        <v>1</v>
      </c>
      <c r="C285" s="75">
        <v>1</v>
      </c>
      <c r="D285" s="75">
        <v>7</v>
      </c>
      <c r="E285" s="75">
        <v>0</v>
      </c>
      <c r="F285" s="75">
        <v>0</v>
      </c>
      <c r="G285" s="75">
        <v>0</v>
      </c>
      <c r="H285" s="75">
        <v>0</v>
      </c>
      <c r="I285" s="75">
        <v>0</v>
      </c>
      <c r="J285" s="75">
        <v>4</v>
      </c>
      <c r="K285" s="75">
        <v>30</v>
      </c>
      <c r="L285" s="75">
        <v>0</v>
      </c>
      <c r="M285" s="75">
        <v>0</v>
      </c>
      <c r="N285" s="75">
        <v>0</v>
      </c>
    </row>
    <row r="286" spans="1:14" ht="14.25">
      <c r="A286" s="74" t="s">
        <v>138</v>
      </c>
      <c r="B286" s="75">
        <v>0</v>
      </c>
      <c r="C286" s="75">
        <v>0</v>
      </c>
      <c r="D286" s="75">
        <v>0</v>
      </c>
      <c r="E286" s="75">
        <v>0</v>
      </c>
      <c r="F286" s="75">
        <v>0</v>
      </c>
      <c r="G286" s="75">
        <v>0</v>
      </c>
      <c r="H286" s="75">
        <v>0</v>
      </c>
      <c r="I286" s="75">
        <v>0</v>
      </c>
      <c r="J286" s="75">
        <v>7</v>
      </c>
      <c r="K286" s="75">
        <v>113</v>
      </c>
      <c r="L286" s="75">
        <v>1</v>
      </c>
      <c r="M286" s="75">
        <v>0</v>
      </c>
      <c r="N286" s="75">
        <v>1</v>
      </c>
    </row>
    <row r="287" spans="1:14" ht="14.25">
      <c r="A287" s="74" t="s">
        <v>532</v>
      </c>
      <c r="B287" s="75">
        <v>0</v>
      </c>
      <c r="C287" s="75">
        <v>0</v>
      </c>
      <c r="D287" s="75">
        <v>0</v>
      </c>
      <c r="E287" s="75">
        <v>0</v>
      </c>
      <c r="F287" s="75">
        <v>0</v>
      </c>
      <c r="G287" s="75">
        <v>0</v>
      </c>
      <c r="H287" s="75">
        <v>0</v>
      </c>
      <c r="I287" s="75">
        <v>0</v>
      </c>
      <c r="J287" s="75">
        <v>1</v>
      </c>
      <c r="K287" s="75">
        <v>4</v>
      </c>
      <c r="L287" s="75">
        <v>1</v>
      </c>
      <c r="M287" s="75">
        <v>0</v>
      </c>
      <c r="N287" s="75">
        <v>0</v>
      </c>
    </row>
    <row r="288" spans="1:14" ht="14.25">
      <c r="A288" s="74" t="s">
        <v>425</v>
      </c>
      <c r="B288" s="75">
        <v>0</v>
      </c>
      <c r="C288" s="75">
        <v>0</v>
      </c>
      <c r="D288" s="75">
        <v>0</v>
      </c>
      <c r="E288" s="75">
        <v>0</v>
      </c>
      <c r="F288" s="75">
        <v>0</v>
      </c>
      <c r="G288" s="75">
        <v>1</v>
      </c>
      <c r="H288" s="75">
        <v>5</v>
      </c>
      <c r="I288" s="75">
        <v>0</v>
      </c>
      <c r="J288" s="75">
        <v>1</v>
      </c>
      <c r="K288" s="75">
        <v>5</v>
      </c>
      <c r="L288" s="75">
        <v>0</v>
      </c>
      <c r="M288" s="75">
        <v>0</v>
      </c>
      <c r="N288" s="75">
        <v>0</v>
      </c>
    </row>
    <row r="289" spans="1:14" ht="14.25">
      <c r="A289" s="74" t="s">
        <v>612</v>
      </c>
      <c r="B289" s="75">
        <v>0</v>
      </c>
      <c r="C289" s="75">
        <v>0</v>
      </c>
      <c r="D289" s="75">
        <v>0</v>
      </c>
      <c r="E289" s="75">
        <v>0</v>
      </c>
      <c r="F289" s="75">
        <v>0</v>
      </c>
      <c r="G289" s="75">
        <v>0</v>
      </c>
      <c r="H289" s="75">
        <v>0</v>
      </c>
      <c r="I289" s="75">
        <v>0</v>
      </c>
      <c r="J289" s="75">
        <v>2</v>
      </c>
      <c r="K289" s="75">
        <v>14</v>
      </c>
      <c r="L289" s="75">
        <v>0</v>
      </c>
      <c r="M289" s="75">
        <v>0</v>
      </c>
      <c r="N289" s="75">
        <v>0</v>
      </c>
    </row>
    <row r="290" spans="1:14" ht="14.25">
      <c r="A290" s="74" t="s">
        <v>555</v>
      </c>
      <c r="B290" s="75">
        <v>0</v>
      </c>
      <c r="C290" s="75">
        <v>0</v>
      </c>
      <c r="D290" s="75">
        <v>0</v>
      </c>
      <c r="E290" s="75">
        <v>0</v>
      </c>
      <c r="F290" s="75">
        <v>0</v>
      </c>
      <c r="G290" s="75">
        <v>0</v>
      </c>
      <c r="H290" s="75">
        <v>0</v>
      </c>
      <c r="I290" s="75">
        <v>0</v>
      </c>
      <c r="J290" s="75">
        <v>3</v>
      </c>
      <c r="K290" s="75">
        <v>20</v>
      </c>
      <c r="L290" s="75">
        <v>0</v>
      </c>
      <c r="M290" s="75">
        <v>1</v>
      </c>
      <c r="N290" s="75">
        <v>0</v>
      </c>
    </row>
    <row r="291" spans="1:14" ht="14.25">
      <c r="A291" s="74" t="s">
        <v>514</v>
      </c>
      <c r="B291" s="75">
        <v>0</v>
      </c>
      <c r="C291" s="75">
        <v>0</v>
      </c>
      <c r="D291" s="75">
        <v>0</v>
      </c>
      <c r="E291" s="75">
        <v>0</v>
      </c>
      <c r="F291" s="75">
        <v>0</v>
      </c>
      <c r="G291" s="75">
        <v>5</v>
      </c>
      <c r="H291" s="75">
        <v>9</v>
      </c>
      <c r="I291" s="75">
        <v>0</v>
      </c>
      <c r="J291" s="75">
        <v>1</v>
      </c>
      <c r="K291" s="75">
        <v>5</v>
      </c>
      <c r="L291" s="75">
        <v>0</v>
      </c>
      <c r="M291" s="75">
        <v>0</v>
      </c>
      <c r="N291" s="75">
        <v>0</v>
      </c>
    </row>
    <row r="292" spans="1:14" ht="14.25">
      <c r="A292" s="74" t="s">
        <v>556</v>
      </c>
      <c r="B292" s="75">
        <v>0</v>
      </c>
      <c r="C292" s="75">
        <v>0</v>
      </c>
      <c r="D292" s="75">
        <v>0</v>
      </c>
      <c r="E292" s="75">
        <v>0</v>
      </c>
      <c r="F292" s="75">
        <v>0</v>
      </c>
      <c r="G292" s="75">
        <v>0</v>
      </c>
      <c r="H292" s="75">
        <v>0</v>
      </c>
      <c r="I292" s="75">
        <v>0</v>
      </c>
      <c r="J292" s="75">
        <v>2</v>
      </c>
      <c r="K292" s="75">
        <v>20</v>
      </c>
      <c r="L292" s="75">
        <v>0</v>
      </c>
      <c r="M292" s="75">
        <v>0</v>
      </c>
      <c r="N292" s="75">
        <v>0</v>
      </c>
    </row>
    <row r="293" spans="1:14" ht="14.25">
      <c r="A293" s="74" t="s">
        <v>192</v>
      </c>
      <c r="B293" s="75">
        <v>0</v>
      </c>
      <c r="C293" s="75">
        <v>0</v>
      </c>
      <c r="D293" s="75">
        <v>0</v>
      </c>
      <c r="E293" s="75">
        <v>0</v>
      </c>
      <c r="F293" s="75">
        <v>0</v>
      </c>
      <c r="G293" s="75">
        <v>0</v>
      </c>
      <c r="H293" s="75">
        <v>0</v>
      </c>
      <c r="I293" s="75">
        <v>0</v>
      </c>
      <c r="J293" s="75">
        <v>5</v>
      </c>
      <c r="K293" s="75">
        <v>56</v>
      </c>
      <c r="L293" s="75">
        <v>0</v>
      </c>
      <c r="M293" s="75">
        <v>0</v>
      </c>
      <c r="N293" s="75">
        <v>0</v>
      </c>
    </row>
    <row r="294" spans="1:14" ht="14.25">
      <c r="A294" s="74" t="s">
        <v>613</v>
      </c>
      <c r="B294" s="75">
        <v>0</v>
      </c>
      <c r="C294" s="75">
        <v>0</v>
      </c>
      <c r="D294" s="75">
        <v>0</v>
      </c>
      <c r="E294" s="75">
        <v>0</v>
      </c>
      <c r="F294" s="75">
        <v>0</v>
      </c>
      <c r="G294" s="75">
        <v>0</v>
      </c>
      <c r="H294" s="75">
        <v>0</v>
      </c>
      <c r="I294" s="75">
        <v>0</v>
      </c>
      <c r="J294" s="75">
        <v>1</v>
      </c>
      <c r="K294" s="75">
        <v>7</v>
      </c>
      <c r="L294" s="75">
        <v>0</v>
      </c>
      <c r="M294" s="75">
        <v>0</v>
      </c>
      <c r="N294" s="75">
        <v>0</v>
      </c>
    </row>
    <row r="295" spans="1:14" ht="14.25">
      <c r="A295" s="74" t="s">
        <v>515</v>
      </c>
      <c r="B295" s="75">
        <v>0</v>
      </c>
      <c r="C295" s="75">
        <v>0</v>
      </c>
      <c r="D295" s="75">
        <v>0</v>
      </c>
      <c r="E295" s="75">
        <v>0</v>
      </c>
      <c r="F295" s="75">
        <v>0</v>
      </c>
      <c r="G295" s="75">
        <v>18</v>
      </c>
      <c r="H295" s="75">
        <v>88</v>
      </c>
      <c r="I295" s="75">
        <v>1</v>
      </c>
      <c r="J295" s="75">
        <v>0</v>
      </c>
      <c r="K295" s="75">
        <v>0</v>
      </c>
      <c r="L295" s="75">
        <v>0</v>
      </c>
      <c r="M295" s="75">
        <v>0</v>
      </c>
      <c r="N295" s="75">
        <v>0</v>
      </c>
    </row>
    <row r="296" spans="1:14" ht="14.25">
      <c r="A296" s="74" t="s">
        <v>433</v>
      </c>
      <c r="B296" s="75">
        <v>0</v>
      </c>
      <c r="C296" s="75">
        <v>0</v>
      </c>
      <c r="D296" s="75">
        <v>0</v>
      </c>
      <c r="E296" s="75">
        <v>0</v>
      </c>
      <c r="F296" s="75">
        <v>0</v>
      </c>
      <c r="G296" s="75">
        <v>14</v>
      </c>
      <c r="H296" s="75">
        <v>33</v>
      </c>
      <c r="I296" s="75">
        <v>0</v>
      </c>
      <c r="J296" s="75">
        <v>1</v>
      </c>
      <c r="K296" s="75">
        <v>6</v>
      </c>
      <c r="L296" s="75">
        <v>0</v>
      </c>
      <c r="M296" s="75">
        <v>0</v>
      </c>
      <c r="N296" s="75">
        <v>0</v>
      </c>
    </row>
    <row r="297" spans="1:14" ht="14.25">
      <c r="A297" s="74" t="s">
        <v>324</v>
      </c>
      <c r="B297" s="75">
        <v>0</v>
      </c>
      <c r="C297" s="75">
        <v>0</v>
      </c>
      <c r="D297" s="75">
        <v>0</v>
      </c>
      <c r="E297" s="75">
        <v>0</v>
      </c>
      <c r="F297" s="75">
        <v>0</v>
      </c>
      <c r="G297" s="75">
        <v>0</v>
      </c>
      <c r="H297" s="75">
        <v>0</v>
      </c>
      <c r="I297" s="75">
        <v>0</v>
      </c>
      <c r="J297" s="75">
        <v>6</v>
      </c>
      <c r="K297" s="75">
        <v>124</v>
      </c>
      <c r="L297" s="75">
        <v>2</v>
      </c>
      <c r="M297" s="75">
        <v>0</v>
      </c>
      <c r="N297" s="75">
        <v>0</v>
      </c>
    </row>
    <row r="298" spans="1:14" ht="14.25">
      <c r="A298" s="74" t="s">
        <v>325</v>
      </c>
      <c r="B298" s="75">
        <v>0</v>
      </c>
      <c r="C298" s="75">
        <v>0</v>
      </c>
      <c r="D298" s="75">
        <v>0</v>
      </c>
      <c r="E298" s="75">
        <v>0</v>
      </c>
      <c r="F298" s="75">
        <v>0</v>
      </c>
      <c r="G298" s="75">
        <v>1</v>
      </c>
      <c r="H298" s="75">
        <v>1</v>
      </c>
      <c r="I298" s="75">
        <v>0</v>
      </c>
      <c r="J298" s="75">
        <v>5</v>
      </c>
      <c r="K298" s="75">
        <v>44</v>
      </c>
      <c r="L298" s="75">
        <v>2</v>
      </c>
      <c r="M298" s="75">
        <v>0</v>
      </c>
      <c r="N298" s="75">
        <v>0</v>
      </c>
    </row>
    <row r="299" spans="1:14" ht="14.25">
      <c r="A299" s="74" t="s">
        <v>614</v>
      </c>
      <c r="B299" s="75">
        <v>0</v>
      </c>
      <c r="C299" s="75">
        <v>0</v>
      </c>
      <c r="D299" s="75">
        <v>0</v>
      </c>
      <c r="E299" s="75">
        <v>0</v>
      </c>
      <c r="F299" s="75">
        <v>0</v>
      </c>
      <c r="G299" s="75">
        <v>0</v>
      </c>
      <c r="H299" s="75">
        <v>0</v>
      </c>
      <c r="I299" s="75">
        <v>0</v>
      </c>
      <c r="J299" s="75">
        <v>1</v>
      </c>
      <c r="K299" s="75">
        <v>5</v>
      </c>
      <c r="L299" s="75">
        <v>0</v>
      </c>
      <c r="M299" s="75">
        <v>0</v>
      </c>
      <c r="N299" s="75">
        <v>0</v>
      </c>
    </row>
    <row r="300" spans="1:14" ht="14.25">
      <c r="A300" s="74" t="s">
        <v>615</v>
      </c>
      <c r="B300" s="75">
        <v>0</v>
      </c>
      <c r="C300" s="75">
        <v>0</v>
      </c>
      <c r="D300" s="75">
        <v>0</v>
      </c>
      <c r="E300" s="75">
        <v>0</v>
      </c>
      <c r="F300" s="75">
        <v>0</v>
      </c>
      <c r="G300" s="75">
        <v>5</v>
      </c>
      <c r="H300" s="75">
        <v>7</v>
      </c>
      <c r="I300" s="75">
        <v>0</v>
      </c>
      <c r="J300" s="75">
        <v>3</v>
      </c>
      <c r="K300" s="75">
        <v>11</v>
      </c>
      <c r="L300" s="75">
        <v>0</v>
      </c>
      <c r="M300" s="75">
        <v>0</v>
      </c>
      <c r="N300" s="75">
        <v>0</v>
      </c>
    </row>
    <row r="301" spans="1:14" ht="14.25">
      <c r="A301" s="74" t="s">
        <v>557</v>
      </c>
      <c r="B301" s="75">
        <v>0</v>
      </c>
      <c r="C301" s="75">
        <v>0</v>
      </c>
      <c r="D301" s="75">
        <v>0</v>
      </c>
      <c r="E301" s="75">
        <v>0</v>
      </c>
      <c r="F301" s="75">
        <v>0</v>
      </c>
      <c r="G301" s="75">
        <v>2</v>
      </c>
      <c r="H301" s="75">
        <v>9</v>
      </c>
      <c r="I301" s="75">
        <v>0</v>
      </c>
      <c r="J301" s="75">
        <v>17</v>
      </c>
      <c r="K301" s="75">
        <v>138</v>
      </c>
      <c r="L301" s="75">
        <v>1</v>
      </c>
      <c r="M301" s="75">
        <v>0</v>
      </c>
      <c r="N301" s="75">
        <v>0</v>
      </c>
    </row>
    <row r="302" spans="1:14" ht="14.25">
      <c r="A302" s="74" t="s">
        <v>450</v>
      </c>
      <c r="B302" s="75">
        <v>0</v>
      </c>
      <c r="C302" s="75">
        <v>0</v>
      </c>
      <c r="D302" s="75">
        <v>0</v>
      </c>
      <c r="E302" s="75">
        <v>0</v>
      </c>
      <c r="F302" s="75">
        <v>0</v>
      </c>
      <c r="G302" s="75">
        <v>14</v>
      </c>
      <c r="H302" s="75">
        <v>44</v>
      </c>
      <c r="I302" s="75">
        <v>0</v>
      </c>
      <c r="J302" s="75">
        <v>3</v>
      </c>
      <c r="K302" s="75">
        <v>6</v>
      </c>
      <c r="L302" s="75">
        <v>0</v>
      </c>
      <c r="M302" s="75">
        <v>0</v>
      </c>
      <c r="N302" s="75">
        <v>0</v>
      </c>
    </row>
    <row r="303" spans="1:14" ht="14.25">
      <c r="A303" s="74" t="s">
        <v>220</v>
      </c>
      <c r="B303" s="75">
        <v>0</v>
      </c>
      <c r="C303" s="75">
        <v>0</v>
      </c>
      <c r="D303" s="75">
        <v>0</v>
      </c>
      <c r="E303" s="75">
        <v>0</v>
      </c>
      <c r="F303" s="75">
        <v>0</v>
      </c>
      <c r="G303" s="75">
        <v>7</v>
      </c>
      <c r="H303" s="75">
        <v>18</v>
      </c>
      <c r="I303" s="75">
        <v>0</v>
      </c>
      <c r="J303" s="75">
        <v>1</v>
      </c>
      <c r="K303" s="75">
        <v>2</v>
      </c>
      <c r="L303" s="75">
        <v>0</v>
      </c>
      <c r="M303" s="75">
        <v>0</v>
      </c>
      <c r="N303" s="75">
        <v>0</v>
      </c>
    </row>
    <row r="304" spans="1:14" ht="14.25">
      <c r="A304" s="74" t="s">
        <v>494</v>
      </c>
      <c r="B304" s="75">
        <v>0</v>
      </c>
      <c r="C304" s="75">
        <v>0</v>
      </c>
      <c r="D304" s="75">
        <v>0</v>
      </c>
      <c r="E304" s="75">
        <v>0</v>
      </c>
      <c r="F304" s="75">
        <v>0</v>
      </c>
      <c r="G304" s="75">
        <v>3</v>
      </c>
      <c r="H304" s="75">
        <v>12</v>
      </c>
      <c r="I304" s="75">
        <v>0</v>
      </c>
      <c r="J304" s="75">
        <v>1</v>
      </c>
      <c r="K304" s="75">
        <v>1</v>
      </c>
      <c r="L304" s="75">
        <v>0</v>
      </c>
      <c r="M304" s="75">
        <v>0</v>
      </c>
      <c r="N304" s="75">
        <v>0</v>
      </c>
    </row>
    <row r="305" spans="1:14" ht="14.25">
      <c r="A305" s="74" t="s">
        <v>275</v>
      </c>
      <c r="B305" s="75">
        <v>0</v>
      </c>
      <c r="C305" s="75">
        <v>0</v>
      </c>
      <c r="D305" s="75">
        <v>0</v>
      </c>
      <c r="E305" s="75">
        <v>0</v>
      </c>
      <c r="F305" s="75">
        <v>0</v>
      </c>
      <c r="G305" s="75">
        <v>0</v>
      </c>
      <c r="H305" s="75">
        <v>0</v>
      </c>
      <c r="I305" s="75">
        <v>0</v>
      </c>
      <c r="J305" s="75">
        <v>2</v>
      </c>
      <c r="K305" s="75">
        <v>23</v>
      </c>
      <c r="L305" s="75">
        <v>0</v>
      </c>
      <c r="M305" s="75">
        <v>0</v>
      </c>
      <c r="N305" s="75">
        <v>0</v>
      </c>
    </row>
    <row r="306" spans="1:14" ht="14.25">
      <c r="A306" s="74" t="s">
        <v>516</v>
      </c>
      <c r="B306" s="75">
        <v>0</v>
      </c>
      <c r="C306" s="75">
        <v>0</v>
      </c>
      <c r="D306" s="75">
        <v>0</v>
      </c>
      <c r="E306" s="75">
        <v>0</v>
      </c>
      <c r="F306" s="75">
        <v>0</v>
      </c>
      <c r="G306" s="75">
        <v>0</v>
      </c>
      <c r="H306" s="75">
        <v>0</v>
      </c>
      <c r="I306" s="75">
        <v>0</v>
      </c>
      <c r="J306" s="75">
        <v>5</v>
      </c>
      <c r="K306" s="75">
        <v>62</v>
      </c>
      <c r="L306" s="75">
        <v>0</v>
      </c>
      <c r="M306" s="75">
        <v>0</v>
      </c>
      <c r="N306" s="75">
        <v>0</v>
      </c>
    </row>
    <row r="307" spans="1:14" ht="14.25">
      <c r="A307" s="74" t="s">
        <v>558</v>
      </c>
      <c r="B307" s="75">
        <v>0</v>
      </c>
      <c r="C307" s="75">
        <v>0</v>
      </c>
      <c r="D307" s="75">
        <v>0</v>
      </c>
      <c r="E307" s="75">
        <v>0</v>
      </c>
      <c r="F307" s="75">
        <v>0</v>
      </c>
      <c r="G307" s="75">
        <v>2</v>
      </c>
      <c r="H307" s="75">
        <v>2</v>
      </c>
      <c r="I307" s="75">
        <v>0</v>
      </c>
      <c r="J307" s="75">
        <v>1</v>
      </c>
      <c r="K307" s="75">
        <v>31</v>
      </c>
      <c r="L307" s="75">
        <v>0</v>
      </c>
      <c r="M307" s="75">
        <v>0</v>
      </c>
      <c r="N307" s="75">
        <v>0</v>
      </c>
    </row>
    <row r="308" spans="1:14" ht="14.25">
      <c r="A308" s="74" t="s">
        <v>616</v>
      </c>
      <c r="B308" s="75">
        <v>0</v>
      </c>
      <c r="C308" s="75">
        <v>0</v>
      </c>
      <c r="D308" s="75">
        <v>0</v>
      </c>
      <c r="E308" s="75">
        <v>0</v>
      </c>
      <c r="F308" s="75">
        <v>0</v>
      </c>
      <c r="G308" s="75">
        <v>0</v>
      </c>
      <c r="H308" s="75">
        <v>0</v>
      </c>
      <c r="I308" s="75">
        <v>0</v>
      </c>
      <c r="J308" s="75">
        <v>2</v>
      </c>
      <c r="K308" s="75">
        <v>29</v>
      </c>
      <c r="L308" s="75">
        <v>0</v>
      </c>
      <c r="M308" s="75">
        <v>0</v>
      </c>
      <c r="N308" s="75">
        <v>0</v>
      </c>
    </row>
    <row r="309" spans="1:14" ht="14.25">
      <c r="A309" s="74" t="s">
        <v>189</v>
      </c>
      <c r="B309" s="75">
        <v>0</v>
      </c>
      <c r="C309" s="75">
        <v>0</v>
      </c>
      <c r="D309" s="75">
        <v>0</v>
      </c>
      <c r="E309" s="75">
        <v>0</v>
      </c>
      <c r="F309" s="75">
        <v>0</v>
      </c>
      <c r="G309" s="75">
        <v>13</v>
      </c>
      <c r="H309" s="75">
        <v>64</v>
      </c>
      <c r="I309" s="75">
        <v>1</v>
      </c>
      <c r="J309" s="75">
        <v>3</v>
      </c>
      <c r="K309" s="75">
        <v>21</v>
      </c>
      <c r="L309" s="75">
        <v>0</v>
      </c>
      <c r="M309" s="75">
        <v>0</v>
      </c>
      <c r="N309" s="75">
        <v>0</v>
      </c>
    </row>
    <row r="310" spans="1:14" ht="14.25">
      <c r="A310" s="74" t="s">
        <v>533</v>
      </c>
      <c r="B310" s="75">
        <v>0</v>
      </c>
      <c r="C310" s="75">
        <v>0</v>
      </c>
      <c r="D310" s="75">
        <v>0</v>
      </c>
      <c r="E310" s="75">
        <v>0</v>
      </c>
      <c r="F310" s="75">
        <v>0</v>
      </c>
      <c r="G310" s="75">
        <v>3</v>
      </c>
      <c r="H310" s="75">
        <v>7</v>
      </c>
      <c r="I310" s="75">
        <v>0</v>
      </c>
      <c r="J310" s="75">
        <v>0</v>
      </c>
      <c r="K310" s="75">
        <v>0</v>
      </c>
      <c r="L310" s="75">
        <v>0</v>
      </c>
      <c r="M310" s="75">
        <v>0</v>
      </c>
      <c r="N310" s="75">
        <v>0</v>
      </c>
    </row>
    <row r="311" spans="1:14" ht="14.25">
      <c r="A311" s="74" t="s">
        <v>326</v>
      </c>
      <c r="B311" s="75">
        <v>0</v>
      </c>
      <c r="C311" s="75">
        <v>0</v>
      </c>
      <c r="D311" s="75">
        <v>0</v>
      </c>
      <c r="E311" s="75">
        <v>0</v>
      </c>
      <c r="F311" s="75">
        <v>0</v>
      </c>
      <c r="G311" s="75">
        <v>0</v>
      </c>
      <c r="H311" s="75">
        <v>0</v>
      </c>
      <c r="I311" s="75">
        <v>0</v>
      </c>
      <c r="J311" s="75">
        <v>3</v>
      </c>
      <c r="K311" s="75">
        <v>40</v>
      </c>
      <c r="L311" s="75">
        <v>0</v>
      </c>
      <c r="M311" s="75">
        <v>1</v>
      </c>
      <c r="N311" s="75">
        <v>0</v>
      </c>
    </row>
    <row r="312" spans="1:14" ht="14.25">
      <c r="A312" s="74" t="s">
        <v>227</v>
      </c>
      <c r="B312" s="75">
        <v>0</v>
      </c>
      <c r="C312" s="75">
        <v>0</v>
      </c>
      <c r="D312" s="75">
        <v>0</v>
      </c>
      <c r="E312" s="75">
        <v>0</v>
      </c>
      <c r="F312" s="75">
        <v>0</v>
      </c>
      <c r="G312" s="75">
        <v>0</v>
      </c>
      <c r="H312" s="75">
        <v>0</v>
      </c>
      <c r="I312" s="75">
        <v>0</v>
      </c>
      <c r="J312" s="75">
        <v>1</v>
      </c>
      <c r="K312" s="75">
        <v>16</v>
      </c>
      <c r="L312" s="75">
        <v>0</v>
      </c>
      <c r="M312" s="75">
        <v>0</v>
      </c>
      <c r="N312" s="75">
        <v>0</v>
      </c>
    </row>
    <row r="313" spans="1:14" ht="14.25">
      <c r="A313" s="74" t="s">
        <v>559</v>
      </c>
      <c r="B313" s="75">
        <v>0</v>
      </c>
      <c r="C313" s="75">
        <v>0</v>
      </c>
      <c r="D313" s="75">
        <v>0</v>
      </c>
      <c r="E313" s="75">
        <v>0</v>
      </c>
      <c r="F313" s="75">
        <v>0</v>
      </c>
      <c r="G313" s="75">
        <v>5</v>
      </c>
      <c r="H313" s="75">
        <v>6</v>
      </c>
      <c r="I313" s="75">
        <v>0</v>
      </c>
      <c r="J313" s="75">
        <v>5</v>
      </c>
      <c r="K313" s="75">
        <v>34</v>
      </c>
      <c r="L313" s="75">
        <v>0</v>
      </c>
      <c r="M313" s="75">
        <v>0</v>
      </c>
      <c r="N313" s="75">
        <v>0</v>
      </c>
    </row>
    <row r="314" spans="1:14" ht="14.25">
      <c r="A314" s="74" t="s">
        <v>496</v>
      </c>
      <c r="B314" s="75">
        <v>0</v>
      </c>
      <c r="C314" s="75">
        <v>0</v>
      </c>
      <c r="D314" s="75">
        <v>0</v>
      </c>
      <c r="E314" s="75">
        <v>0</v>
      </c>
      <c r="F314" s="75">
        <v>0</v>
      </c>
      <c r="G314" s="75">
        <v>0</v>
      </c>
      <c r="H314" s="75">
        <v>0</v>
      </c>
      <c r="I314" s="75">
        <v>0</v>
      </c>
      <c r="J314" s="75">
        <v>3</v>
      </c>
      <c r="K314" s="75">
        <v>90</v>
      </c>
      <c r="L314" s="75">
        <v>0</v>
      </c>
      <c r="M314" s="75">
        <v>0</v>
      </c>
      <c r="N314" s="75">
        <v>0</v>
      </c>
    </row>
    <row r="315" spans="1:14" ht="14.25">
      <c r="A315" s="74" t="s">
        <v>285</v>
      </c>
      <c r="B315" s="75">
        <v>18</v>
      </c>
      <c r="C315" s="75">
        <v>29</v>
      </c>
      <c r="D315" s="75">
        <v>195</v>
      </c>
      <c r="E315" s="75">
        <v>1</v>
      </c>
      <c r="F315" s="75">
        <v>2</v>
      </c>
      <c r="G315" s="75">
        <v>1</v>
      </c>
      <c r="H315" s="75">
        <v>5</v>
      </c>
      <c r="I315" s="75">
        <v>0</v>
      </c>
      <c r="J315" s="75">
        <v>0</v>
      </c>
      <c r="K315" s="75">
        <v>0</v>
      </c>
      <c r="L315" s="75">
        <v>0</v>
      </c>
      <c r="M315" s="75">
        <v>0</v>
      </c>
      <c r="N315" s="75">
        <v>0</v>
      </c>
    </row>
    <row r="316" spans="1:14" ht="14.25">
      <c r="A316" s="74" t="s">
        <v>277</v>
      </c>
      <c r="B316" s="75">
        <v>0</v>
      </c>
      <c r="C316" s="75">
        <v>0</v>
      </c>
      <c r="D316" s="75">
        <v>0</v>
      </c>
      <c r="E316" s="75">
        <v>0</v>
      </c>
      <c r="F316" s="75">
        <v>0</v>
      </c>
      <c r="G316" s="75">
        <v>0</v>
      </c>
      <c r="H316" s="75">
        <v>0</v>
      </c>
      <c r="I316" s="75">
        <v>0</v>
      </c>
      <c r="J316" s="75">
        <v>5</v>
      </c>
      <c r="K316" s="75">
        <v>88</v>
      </c>
      <c r="L316" s="75">
        <v>1</v>
      </c>
      <c r="M316" s="75">
        <v>0</v>
      </c>
      <c r="N316" s="75">
        <v>0</v>
      </c>
    </row>
    <row r="317" spans="1:14" ht="14.25">
      <c r="A317" s="74" t="s">
        <v>195</v>
      </c>
      <c r="B317" s="75">
        <v>0</v>
      </c>
      <c r="C317" s="75">
        <v>0</v>
      </c>
      <c r="D317" s="75">
        <v>0</v>
      </c>
      <c r="E317" s="75">
        <v>0</v>
      </c>
      <c r="F317" s="75">
        <v>0</v>
      </c>
      <c r="G317" s="75">
        <v>14</v>
      </c>
      <c r="H317" s="75">
        <v>68</v>
      </c>
      <c r="I317" s="75">
        <v>0</v>
      </c>
      <c r="J317" s="75">
        <v>2</v>
      </c>
      <c r="K317" s="75">
        <v>10</v>
      </c>
      <c r="L317" s="75">
        <v>1</v>
      </c>
      <c r="M317" s="75">
        <v>0</v>
      </c>
      <c r="N317" s="75">
        <v>0</v>
      </c>
    </row>
    <row r="318" spans="1:14" ht="14.25">
      <c r="A318" s="74" t="s">
        <v>560</v>
      </c>
      <c r="B318" s="75">
        <v>0</v>
      </c>
      <c r="C318" s="75">
        <v>0</v>
      </c>
      <c r="D318" s="75">
        <v>0</v>
      </c>
      <c r="E318" s="75">
        <v>0</v>
      </c>
      <c r="F318" s="75">
        <v>0</v>
      </c>
      <c r="G318" s="75">
        <v>5</v>
      </c>
      <c r="H318" s="75">
        <v>18</v>
      </c>
      <c r="I318" s="75">
        <v>0</v>
      </c>
      <c r="J318" s="75">
        <v>0</v>
      </c>
      <c r="K318" s="75">
        <v>0</v>
      </c>
      <c r="L318" s="75">
        <v>0</v>
      </c>
      <c r="M318" s="75">
        <v>0</v>
      </c>
      <c r="N318" s="75">
        <v>0</v>
      </c>
    </row>
    <row r="319" spans="1:14" ht="14.25">
      <c r="A319" s="74" t="s">
        <v>497</v>
      </c>
      <c r="B319" s="75">
        <v>0</v>
      </c>
      <c r="C319" s="75">
        <v>0</v>
      </c>
      <c r="D319" s="75">
        <v>0</v>
      </c>
      <c r="E319" s="75">
        <v>0</v>
      </c>
      <c r="F319" s="75">
        <v>0</v>
      </c>
      <c r="G319" s="75">
        <v>5</v>
      </c>
      <c r="H319" s="75">
        <v>16</v>
      </c>
      <c r="I319" s="75">
        <v>0</v>
      </c>
      <c r="J319" s="75">
        <v>1</v>
      </c>
      <c r="K319" s="75">
        <v>3</v>
      </c>
      <c r="L319" s="75">
        <v>0</v>
      </c>
      <c r="M319" s="75">
        <v>0</v>
      </c>
      <c r="N319" s="75">
        <v>0</v>
      </c>
    </row>
    <row r="320" spans="1:14" ht="14.25">
      <c r="A320" s="74" t="s">
        <v>498</v>
      </c>
      <c r="B320" s="75">
        <v>0</v>
      </c>
      <c r="C320" s="75">
        <v>0</v>
      </c>
      <c r="D320" s="75">
        <v>0</v>
      </c>
      <c r="E320" s="75">
        <v>0</v>
      </c>
      <c r="F320" s="75">
        <v>0</v>
      </c>
      <c r="G320" s="75">
        <v>6</v>
      </c>
      <c r="H320" s="75">
        <v>11</v>
      </c>
      <c r="I320" s="75">
        <v>0</v>
      </c>
      <c r="J320" s="75">
        <v>0</v>
      </c>
      <c r="K320" s="75">
        <v>0</v>
      </c>
      <c r="L320" s="75">
        <v>0</v>
      </c>
      <c r="M320" s="75">
        <v>0</v>
      </c>
      <c r="N320" s="75">
        <v>0</v>
      </c>
    </row>
    <row r="321" spans="1:14" ht="14.25">
      <c r="A321" s="74" t="s">
        <v>517</v>
      </c>
      <c r="B321" s="75">
        <v>0</v>
      </c>
      <c r="C321" s="75">
        <v>0</v>
      </c>
      <c r="D321" s="75">
        <v>0</v>
      </c>
      <c r="E321" s="75">
        <v>0</v>
      </c>
      <c r="F321" s="75">
        <v>0</v>
      </c>
      <c r="G321" s="75">
        <v>0</v>
      </c>
      <c r="H321" s="75">
        <v>0</v>
      </c>
      <c r="I321" s="75">
        <v>0</v>
      </c>
      <c r="J321" s="75">
        <v>1</v>
      </c>
      <c r="K321" s="75">
        <v>0</v>
      </c>
      <c r="L321" s="75">
        <v>0</v>
      </c>
      <c r="M321" s="75">
        <v>0</v>
      </c>
      <c r="N321" s="75">
        <v>0</v>
      </c>
    </row>
    <row r="322" spans="1:14" ht="14.25">
      <c r="A322" s="74" t="s">
        <v>499</v>
      </c>
      <c r="B322" s="75">
        <v>0</v>
      </c>
      <c r="C322" s="75">
        <v>0</v>
      </c>
      <c r="D322" s="75">
        <v>0</v>
      </c>
      <c r="E322" s="75">
        <v>0</v>
      </c>
      <c r="F322" s="75">
        <v>0</v>
      </c>
      <c r="G322" s="75">
        <v>0</v>
      </c>
      <c r="H322" s="75">
        <v>0</v>
      </c>
      <c r="I322" s="75">
        <v>0</v>
      </c>
      <c r="J322" s="75">
        <v>1</v>
      </c>
      <c r="K322" s="75">
        <v>7</v>
      </c>
      <c r="L322" s="75">
        <v>0</v>
      </c>
      <c r="M322" s="75">
        <v>0</v>
      </c>
      <c r="N322" s="75">
        <v>0</v>
      </c>
    </row>
    <row r="323" spans="1:14" ht="14.25">
      <c r="A323" s="74" t="s">
        <v>561</v>
      </c>
      <c r="B323" s="75">
        <v>0</v>
      </c>
      <c r="C323" s="75">
        <v>0</v>
      </c>
      <c r="D323" s="75">
        <v>0</v>
      </c>
      <c r="E323" s="75">
        <v>0</v>
      </c>
      <c r="F323" s="75">
        <v>0</v>
      </c>
      <c r="G323" s="75">
        <v>0</v>
      </c>
      <c r="H323" s="75">
        <v>0</v>
      </c>
      <c r="I323" s="75">
        <v>0</v>
      </c>
      <c r="J323" s="75">
        <v>2</v>
      </c>
      <c r="K323" s="75">
        <v>27</v>
      </c>
      <c r="L323" s="75">
        <v>0</v>
      </c>
      <c r="M323" s="75">
        <v>0</v>
      </c>
      <c r="N323" s="75">
        <v>0</v>
      </c>
    </row>
    <row r="324" spans="1:14" ht="14.25">
      <c r="A324" s="74" t="s">
        <v>534</v>
      </c>
      <c r="B324" s="75">
        <v>0</v>
      </c>
      <c r="C324" s="75">
        <v>0</v>
      </c>
      <c r="D324" s="75">
        <v>0</v>
      </c>
      <c r="E324" s="75">
        <v>0</v>
      </c>
      <c r="F324" s="75">
        <v>0</v>
      </c>
      <c r="G324" s="75">
        <v>0</v>
      </c>
      <c r="H324" s="75">
        <v>0</v>
      </c>
      <c r="I324" s="75">
        <v>0</v>
      </c>
      <c r="J324" s="75">
        <v>3</v>
      </c>
      <c r="K324" s="75">
        <v>14</v>
      </c>
      <c r="L324" s="75">
        <v>1</v>
      </c>
      <c r="M324" s="75">
        <v>0</v>
      </c>
      <c r="N324" s="75">
        <v>0</v>
      </c>
    </row>
    <row r="325" spans="1:14" ht="14.25">
      <c r="A325" s="74" t="s">
        <v>617</v>
      </c>
      <c r="B325" s="75">
        <v>0</v>
      </c>
      <c r="C325" s="75">
        <v>0</v>
      </c>
      <c r="D325" s="75">
        <v>0</v>
      </c>
      <c r="E325" s="75">
        <v>0</v>
      </c>
      <c r="F325" s="75">
        <v>0</v>
      </c>
      <c r="G325" s="75">
        <v>0</v>
      </c>
      <c r="H325" s="75">
        <v>0</v>
      </c>
      <c r="I325" s="75">
        <v>0</v>
      </c>
      <c r="J325" s="75">
        <v>2</v>
      </c>
      <c r="K325" s="75">
        <v>15</v>
      </c>
      <c r="L325" s="75">
        <v>2</v>
      </c>
      <c r="M325" s="75">
        <v>0</v>
      </c>
      <c r="N325" s="75">
        <v>0</v>
      </c>
    </row>
    <row r="326" spans="1:14" ht="14.25">
      <c r="A326" s="74" t="s">
        <v>427</v>
      </c>
      <c r="B326" s="75">
        <v>0</v>
      </c>
      <c r="C326" s="75">
        <v>0</v>
      </c>
      <c r="D326" s="75">
        <v>0</v>
      </c>
      <c r="E326" s="75">
        <v>0</v>
      </c>
      <c r="F326" s="75">
        <v>0</v>
      </c>
      <c r="G326" s="75">
        <v>0</v>
      </c>
      <c r="H326" s="75">
        <v>0</v>
      </c>
      <c r="I326" s="75">
        <v>0</v>
      </c>
      <c r="J326" s="75">
        <v>2</v>
      </c>
      <c r="K326" s="75">
        <v>22</v>
      </c>
      <c r="L326" s="75">
        <v>0</v>
      </c>
      <c r="M326" s="75">
        <v>0</v>
      </c>
      <c r="N326" s="75">
        <v>0</v>
      </c>
    </row>
    <row r="327" spans="1:14" ht="14.25">
      <c r="A327" s="74" t="s">
        <v>140</v>
      </c>
      <c r="B327" s="75">
        <v>0</v>
      </c>
      <c r="C327" s="75">
        <v>0</v>
      </c>
      <c r="D327" s="75">
        <v>0</v>
      </c>
      <c r="E327" s="75">
        <v>0</v>
      </c>
      <c r="F327" s="75">
        <v>0</v>
      </c>
      <c r="G327" s="75">
        <v>0</v>
      </c>
      <c r="H327" s="75">
        <v>0</v>
      </c>
      <c r="I327" s="75">
        <v>0</v>
      </c>
      <c r="J327" s="75">
        <v>4</v>
      </c>
      <c r="K327" s="75">
        <v>62</v>
      </c>
      <c r="L327" s="75">
        <v>0</v>
      </c>
      <c r="M327" s="75">
        <v>0</v>
      </c>
      <c r="N327" s="75">
        <v>1</v>
      </c>
    </row>
    <row r="328" spans="1:14" ht="14.25">
      <c r="A328" s="74" t="s">
        <v>500</v>
      </c>
      <c r="B328" s="75">
        <v>0</v>
      </c>
      <c r="C328" s="75">
        <v>0</v>
      </c>
      <c r="D328" s="75">
        <v>0</v>
      </c>
      <c r="E328" s="75">
        <v>0</v>
      </c>
      <c r="F328" s="75">
        <v>0</v>
      </c>
      <c r="G328" s="75">
        <v>0</v>
      </c>
      <c r="H328" s="75">
        <v>0</v>
      </c>
      <c r="I328" s="75">
        <v>0</v>
      </c>
      <c r="J328" s="75">
        <v>1</v>
      </c>
      <c r="K328" s="75">
        <v>64</v>
      </c>
      <c r="L328" s="75">
        <v>0</v>
      </c>
      <c r="M328" s="75">
        <v>0</v>
      </c>
      <c r="N328" s="75">
        <v>0</v>
      </c>
    </row>
    <row r="329" spans="1:14" ht="14.25">
      <c r="A329" s="74" t="s">
        <v>562</v>
      </c>
      <c r="B329" s="75">
        <v>0</v>
      </c>
      <c r="C329" s="75">
        <v>0</v>
      </c>
      <c r="D329" s="75">
        <v>0</v>
      </c>
      <c r="E329" s="75">
        <v>0</v>
      </c>
      <c r="F329" s="75">
        <v>0</v>
      </c>
      <c r="G329" s="75">
        <v>0</v>
      </c>
      <c r="H329" s="75">
        <v>0</v>
      </c>
      <c r="I329" s="75">
        <v>0</v>
      </c>
      <c r="J329" s="75">
        <v>2</v>
      </c>
      <c r="K329" s="75">
        <v>35</v>
      </c>
      <c r="L329" s="75">
        <v>0</v>
      </c>
      <c r="M329" s="75">
        <v>0</v>
      </c>
      <c r="N329" s="75">
        <v>0</v>
      </c>
    </row>
    <row r="330" spans="1:14" ht="14.25">
      <c r="A330" s="74" t="s">
        <v>618</v>
      </c>
      <c r="B330" s="75">
        <v>0</v>
      </c>
      <c r="C330" s="75">
        <v>0</v>
      </c>
      <c r="D330" s="75">
        <v>0</v>
      </c>
      <c r="E330" s="75">
        <v>0</v>
      </c>
      <c r="F330" s="75">
        <v>0</v>
      </c>
      <c r="G330" s="75">
        <v>0</v>
      </c>
      <c r="H330" s="75">
        <v>0</v>
      </c>
      <c r="I330" s="75">
        <v>0</v>
      </c>
      <c r="J330" s="75">
        <v>1</v>
      </c>
      <c r="K330" s="75">
        <v>16</v>
      </c>
      <c r="L330" s="75">
        <v>0</v>
      </c>
      <c r="M330" s="75">
        <v>0</v>
      </c>
      <c r="N330" s="75">
        <v>0</v>
      </c>
    </row>
    <row r="331" spans="1:14" ht="14.25">
      <c r="A331" s="74" t="s">
        <v>619</v>
      </c>
      <c r="B331" s="75">
        <v>0</v>
      </c>
      <c r="C331" s="75">
        <v>0</v>
      </c>
      <c r="D331" s="75">
        <v>0</v>
      </c>
      <c r="E331" s="75">
        <v>0</v>
      </c>
      <c r="F331" s="75">
        <v>0</v>
      </c>
      <c r="G331" s="75">
        <v>0</v>
      </c>
      <c r="H331" s="75">
        <v>0</v>
      </c>
      <c r="I331" s="75">
        <v>0</v>
      </c>
      <c r="J331" s="75">
        <v>2</v>
      </c>
      <c r="K331" s="75">
        <v>26</v>
      </c>
      <c r="L331" s="75">
        <v>0</v>
      </c>
      <c r="M331" s="75">
        <v>0</v>
      </c>
      <c r="N331" s="75">
        <v>0</v>
      </c>
    </row>
    <row r="332" spans="1:14" ht="14.25">
      <c r="A332" s="74" t="s">
        <v>141</v>
      </c>
      <c r="B332" s="75">
        <v>0</v>
      </c>
      <c r="C332" s="75">
        <v>0</v>
      </c>
      <c r="D332" s="75">
        <v>0</v>
      </c>
      <c r="E332" s="75">
        <v>0</v>
      </c>
      <c r="F332" s="75">
        <v>0</v>
      </c>
      <c r="G332" s="75">
        <v>14</v>
      </c>
      <c r="H332" s="75">
        <v>52</v>
      </c>
      <c r="I332" s="75">
        <v>0</v>
      </c>
      <c r="J332" s="75">
        <v>0</v>
      </c>
      <c r="K332" s="75">
        <v>0</v>
      </c>
      <c r="L332" s="75">
        <v>0</v>
      </c>
      <c r="M332" s="75">
        <v>0</v>
      </c>
      <c r="N332" s="75">
        <v>0</v>
      </c>
    </row>
    <row r="333" spans="1:14" ht="14.25">
      <c r="A333" s="74" t="s">
        <v>620</v>
      </c>
      <c r="B333" s="75">
        <v>0</v>
      </c>
      <c r="C333" s="75">
        <v>0</v>
      </c>
      <c r="D333" s="75">
        <v>0</v>
      </c>
      <c r="E333" s="75">
        <v>0</v>
      </c>
      <c r="F333" s="75">
        <v>0</v>
      </c>
      <c r="G333" s="75">
        <v>0</v>
      </c>
      <c r="H333" s="75">
        <v>0</v>
      </c>
      <c r="I333" s="75">
        <v>0</v>
      </c>
      <c r="J333" s="75">
        <v>1</v>
      </c>
      <c r="K333" s="75">
        <v>9</v>
      </c>
      <c r="L333" s="75">
        <v>0</v>
      </c>
      <c r="M333" s="75">
        <v>0</v>
      </c>
      <c r="N333" s="75">
        <v>0</v>
      </c>
    </row>
    <row r="334" spans="1:14" ht="14.25">
      <c r="A334" s="74" t="s">
        <v>501</v>
      </c>
      <c r="B334" s="75">
        <v>0</v>
      </c>
      <c r="C334" s="75">
        <v>0</v>
      </c>
      <c r="D334" s="75">
        <v>0</v>
      </c>
      <c r="E334" s="75">
        <v>0</v>
      </c>
      <c r="F334" s="75">
        <v>0</v>
      </c>
      <c r="G334" s="75">
        <v>0</v>
      </c>
      <c r="H334" s="75">
        <v>0</v>
      </c>
      <c r="I334" s="75">
        <v>0</v>
      </c>
      <c r="J334" s="75">
        <v>2</v>
      </c>
      <c r="K334" s="75">
        <v>16</v>
      </c>
      <c r="L334" s="75">
        <v>0</v>
      </c>
      <c r="M334" s="75">
        <v>0</v>
      </c>
      <c r="N334" s="75">
        <v>0</v>
      </c>
    </row>
    <row r="335" spans="1:14" ht="14.25">
      <c r="A335" s="74" t="s">
        <v>295</v>
      </c>
      <c r="B335" s="75">
        <v>0</v>
      </c>
      <c r="C335" s="75">
        <v>0</v>
      </c>
      <c r="D335" s="75">
        <v>0</v>
      </c>
      <c r="E335" s="75">
        <v>0</v>
      </c>
      <c r="F335" s="75">
        <v>0</v>
      </c>
      <c r="G335" s="75">
        <v>2</v>
      </c>
      <c r="H335" s="75">
        <v>-6</v>
      </c>
      <c r="I335" s="75">
        <v>0</v>
      </c>
      <c r="J335" s="75">
        <v>4</v>
      </c>
      <c r="K335" s="75">
        <v>41</v>
      </c>
      <c r="L335" s="75">
        <v>0</v>
      </c>
      <c r="M335" s="75">
        <v>0</v>
      </c>
      <c r="N335" s="75">
        <v>0</v>
      </c>
    </row>
    <row r="336" spans="1:14" ht="14.25">
      <c r="A336" s="74" t="s">
        <v>446</v>
      </c>
      <c r="B336" s="75">
        <v>0</v>
      </c>
      <c r="C336" s="75">
        <v>0</v>
      </c>
      <c r="D336" s="75">
        <v>0</v>
      </c>
      <c r="E336" s="75">
        <v>0</v>
      </c>
      <c r="F336" s="75">
        <v>0</v>
      </c>
      <c r="G336" s="75">
        <v>4</v>
      </c>
      <c r="H336" s="75">
        <v>22</v>
      </c>
      <c r="I336" s="75">
        <v>0</v>
      </c>
      <c r="J336" s="75">
        <v>1</v>
      </c>
      <c r="K336" s="75">
        <v>16</v>
      </c>
      <c r="L336" s="75">
        <v>0</v>
      </c>
      <c r="M336" s="75">
        <v>0</v>
      </c>
      <c r="N336" s="75">
        <v>0</v>
      </c>
    </row>
    <row r="337" spans="1:14" ht="14.25">
      <c r="A337" s="74" t="s">
        <v>199</v>
      </c>
      <c r="B337" s="75">
        <v>24</v>
      </c>
      <c r="C337" s="75">
        <v>39</v>
      </c>
      <c r="D337" s="75">
        <v>331</v>
      </c>
      <c r="E337" s="75">
        <v>2</v>
      </c>
      <c r="F337" s="75">
        <v>1</v>
      </c>
      <c r="G337" s="75">
        <v>3</v>
      </c>
      <c r="H337" s="75">
        <v>25</v>
      </c>
      <c r="I337" s="75">
        <v>0</v>
      </c>
      <c r="J337" s="75">
        <v>0</v>
      </c>
      <c r="K337" s="75">
        <v>0</v>
      </c>
      <c r="L337" s="75">
        <v>0</v>
      </c>
      <c r="M337" s="75">
        <v>0</v>
      </c>
      <c r="N337" s="75">
        <v>0</v>
      </c>
    </row>
    <row r="338" spans="1:14" ht="14.25">
      <c r="A338" s="74" t="s">
        <v>279</v>
      </c>
      <c r="B338" s="75">
        <v>0</v>
      </c>
      <c r="C338" s="75">
        <v>0</v>
      </c>
      <c r="D338" s="75">
        <v>0</v>
      </c>
      <c r="E338" s="75">
        <v>0</v>
      </c>
      <c r="F338" s="75">
        <v>0</v>
      </c>
      <c r="G338" s="75">
        <v>0</v>
      </c>
      <c r="H338" s="75">
        <v>0</v>
      </c>
      <c r="I338" s="75">
        <v>0</v>
      </c>
      <c r="J338" s="75">
        <v>9</v>
      </c>
      <c r="K338" s="75">
        <v>66</v>
      </c>
      <c r="L338" s="75">
        <v>1</v>
      </c>
      <c r="M338" s="75">
        <v>0</v>
      </c>
      <c r="N338" s="75">
        <v>0</v>
      </c>
    </row>
    <row r="339" spans="1:14" ht="14.25">
      <c r="A339" s="74" t="s">
        <v>535</v>
      </c>
      <c r="B339" s="75">
        <v>0</v>
      </c>
      <c r="C339" s="75">
        <v>0</v>
      </c>
      <c r="D339" s="75">
        <v>0</v>
      </c>
      <c r="E339" s="75">
        <v>0</v>
      </c>
      <c r="F339" s="75">
        <v>0</v>
      </c>
      <c r="G339" s="75">
        <v>0</v>
      </c>
      <c r="H339" s="75">
        <v>0</v>
      </c>
      <c r="I339" s="75">
        <v>0</v>
      </c>
      <c r="J339" s="75">
        <v>2</v>
      </c>
      <c r="K339" s="75">
        <v>26</v>
      </c>
      <c r="L339" s="75">
        <v>0</v>
      </c>
      <c r="M339" s="75">
        <v>0</v>
      </c>
      <c r="N339" s="75">
        <v>0</v>
      </c>
    </row>
    <row r="340" spans="1:14" ht="14.25">
      <c r="A340" s="74" t="s">
        <v>621</v>
      </c>
      <c r="B340" s="75">
        <v>0</v>
      </c>
      <c r="C340" s="75">
        <v>0</v>
      </c>
      <c r="D340" s="75">
        <v>0</v>
      </c>
      <c r="E340" s="75">
        <v>0</v>
      </c>
      <c r="F340" s="75">
        <v>0</v>
      </c>
      <c r="G340" s="75">
        <v>0</v>
      </c>
      <c r="H340" s="75">
        <v>0</v>
      </c>
      <c r="I340" s="75">
        <v>0</v>
      </c>
      <c r="J340" s="75">
        <v>2</v>
      </c>
      <c r="K340" s="75">
        <v>16</v>
      </c>
      <c r="L340" s="75">
        <v>0</v>
      </c>
      <c r="M340" s="75">
        <v>0</v>
      </c>
      <c r="N340" s="75">
        <v>0</v>
      </c>
    </row>
    <row r="341" spans="1:14" ht="14.25">
      <c r="A341" s="74" t="s">
        <v>568</v>
      </c>
      <c r="B341" s="75">
        <v>2</v>
      </c>
      <c r="C341" s="75">
        <v>3</v>
      </c>
      <c r="D341" s="75">
        <v>34</v>
      </c>
      <c r="E341" s="75">
        <v>0</v>
      </c>
      <c r="F341" s="75">
        <v>1</v>
      </c>
      <c r="G341" s="75">
        <v>0</v>
      </c>
      <c r="H341" s="75">
        <v>0</v>
      </c>
      <c r="I341" s="75">
        <v>0</v>
      </c>
      <c r="J341" s="75">
        <v>0</v>
      </c>
      <c r="K341" s="75">
        <v>0</v>
      </c>
      <c r="L341" s="75">
        <v>0</v>
      </c>
      <c r="M341" s="75">
        <v>0</v>
      </c>
      <c r="N341" s="75">
        <v>0</v>
      </c>
    </row>
    <row r="342" spans="1:14" ht="14.25">
      <c r="A342" s="74" t="s">
        <v>327</v>
      </c>
      <c r="B342" s="75">
        <v>0</v>
      </c>
      <c r="C342" s="75">
        <v>0</v>
      </c>
      <c r="D342" s="75">
        <v>0</v>
      </c>
      <c r="E342" s="75">
        <v>0</v>
      </c>
      <c r="F342" s="75">
        <v>0</v>
      </c>
      <c r="G342" s="75">
        <v>1</v>
      </c>
      <c r="H342" s="75">
        <v>2</v>
      </c>
      <c r="I342" s="75">
        <v>0</v>
      </c>
      <c r="J342" s="75">
        <v>5</v>
      </c>
      <c r="K342" s="75">
        <v>64</v>
      </c>
      <c r="L342" s="75">
        <v>0</v>
      </c>
      <c r="M342" s="75">
        <v>0</v>
      </c>
      <c r="N342" s="75">
        <v>0</v>
      </c>
    </row>
    <row r="343" spans="1:14" ht="14.25">
      <c r="A343" s="74" t="s">
        <v>563</v>
      </c>
      <c r="B343" s="75">
        <v>0</v>
      </c>
      <c r="C343" s="75">
        <v>0</v>
      </c>
      <c r="D343" s="75">
        <v>0</v>
      </c>
      <c r="E343" s="75">
        <v>0</v>
      </c>
      <c r="F343" s="75">
        <v>0</v>
      </c>
      <c r="G343" s="75">
        <v>0</v>
      </c>
      <c r="H343" s="75">
        <v>0</v>
      </c>
      <c r="I343" s="75">
        <v>0</v>
      </c>
      <c r="J343" s="75">
        <v>1</v>
      </c>
      <c r="K343" s="75">
        <v>4</v>
      </c>
      <c r="L343" s="75">
        <v>0</v>
      </c>
      <c r="M343" s="75">
        <v>0</v>
      </c>
      <c r="N343" s="75">
        <v>0</v>
      </c>
    </row>
    <row r="344" spans="1:14" ht="14.25">
      <c r="A344" s="74" t="s">
        <v>536</v>
      </c>
      <c r="B344" s="75">
        <v>0</v>
      </c>
      <c r="C344" s="75">
        <v>0</v>
      </c>
      <c r="D344" s="75">
        <v>0</v>
      </c>
      <c r="E344" s="75">
        <v>0</v>
      </c>
      <c r="F344" s="75">
        <v>0</v>
      </c>
      <c r="G344" s="75">
        <v>0</v>
      </c>
      <c r="H344" s="75">
        <v>0</v>
      </c>
      <c r="I344" s="75">
        <v>0</v>
      </c>
      <c r="J344" s="75">
        <v>4</v>
      </c>
      <c r="K344" s="75">
        <v>72</v>
      </c>
      <c r="L344" s="75">
        <v>0</v>
      </c>
      <c r="M344" s="75">
        <v>0</v>
      </c>
      <c r="N344" s="75">
        <v>0</v>
      </c>
    </row>
    <row r="345" spans="1:14" ht="14.25">
      <c r="A345" s="74" t="s">
        <v>280</v>
      </c>
      <c r="B345" s="75">
        <v>0</v>
      </c>
      <c r="C345" s="75">
        <v>0</v>
      </c>
      <c r="D345" s="75">
        <v>0</v>
      </c>
      <c r="E345" s="75">
        <v>0</v>
      </c>
      <c r="F345" s="75">
        <v>0</v>
      </c>
      <c r="G345" s="75">
        <v>2</v>
      </c>
      <c r="H345" s="75">
        <v>0</v>
      </c>
      <c r="I345" s="75">
        <v>0</v>
      </c>
      <c r="J345" s="75">
        <v>9</v>
      </c>
      <c r="K345" s="75">
        <v>28</v>
      </c>
      <c r="L345" s="75">
        <v>0</v>
      </c>
      <c r="M345" s="75">
        <v>1</v>
      </c>
      <c r="N345" s="75">
        <v>0</v>
      </c>
    </row>
    <row r="346" spans="1:14" ht="14.25">
      <c r="A346" s="74" t="s">
        <v>225</v>
      </c>
      <c r="B346" s="75">
        <v>0</v>
      </c>
      <c r="C346" s="75">
        <v>0</v>
      </c>
      <c r="D346" s="75">
        <v>0</v>
      </c>
      <c r="E346" s="75">
        <v>0</v>
      </c>
      <c r="F346" s="75">
        <v>0</v>
      </c>
      <c r="G346" s="75">
        <v>3</v>
      </c>
      <c r="H346" s="75">
        <v>7</v>
      </c>
      <c r="I346" s="75">
        <v>0</v>
      </c>
      <c r="J346" s="75">
        <v>2</v>
      </c>
      <c r="K346" s="75">
        <v>9</v>
      </c>
      <c r="L346" s="75">
        <v>0</v>
      </c>
      <c r="M346" s="75">
        <v>0</v>
      </c>
      <c r="N346" s="75">
        <v>0</v>
      </c>
    </row>
    <row r="347" spans="1:14" ht="14.25">
      <c r="A347" s="74" t="s">
        <v>518</v>
      </c>
      <c r="B347" s="75">
        <v>0</v>
      </c>
      <c r="C347" s="75">
        <v>0</v>
      </c>
      <c r="D347" s="75">
        <v>0</v>
      </c>
      <c r="E347" s="75">
        <v>0</v>
      </c>
      <c r="F347" s="75">
        <v>0</v>
      </c>
      <c r="G347" s="75">
        <v>1</v>
      </c>
      <c r="H347" s="75">
        <v>6</v>
      </c>
      <c r="I347" s="75">
        <v>0</v>
      </c>
      <c r="J347" s="75">
        <v>1</v>
      </c>
      <c r="K347" s="75">
        <v>-5</v>
      </c>
      <c r="L347" s="75">
        <v>0</v>
      </c>
      <c r="M347" s="75">
        <v>0</v>
      </c>
      <c r="N347" s="75">
        <v>0</v>
      </c>
    </row>
    <row r="348" spans="1:14" ht="14.25">
      <c r="A348" s="74" t="s">
        <v>537</v>
      </c>
      <c r="B348" s="75">
        <v>0</v>
      </c>
      <c r="C348" s="75">
        <v>0</v>
      </c>
      <c r="D348" s="75">
        <v>0</v>
      </c>
      <c r="E348" s="75">
        <v>0</v>
      </c>
      <c r="F348" s="75">
        <v>0</v>
      </c>
      <c r="G348" s="75">
        <v>0</v>
      </c>
      <c r="H348" s="75">
        <v>0</v>
      </c>
      <c r="I348" s="75">
        <v>0</v>
      </c>
      <c r="J348" s="75">
        <v>5</v>
      </c>
      <c r="K348" s="75">
        <v>83</v>
      </c>
      <c r="L348" s="75">
        <v>0</v>
      </c>
      <c r="M348" s="75">
        <v>0</v>
      </c>
      <c r="N348" s="75">
        <v>0</v>
      </c>
    </row>
    <row r="349" spans="1:14" ht="14.25">
      <c r="A349" s="74" t="s">
        <v>564</v>
      </c>
      <c r="B349" s="75">
        <v>24</v>
      </c>
      <c r="C349" s="75">
        <v>32</v>
      </c>
      <c r="D349" s="75">
        <v>201</v>
      </c>
      <c r="E349" s="75">
        <v>2</v>
      </c>
      <c r="F349" s="75">
        <v>0</v>
      </c>
      <c r="G349" s="75">
        <v>6</v>
      </c>
      <c r="H349" s="75">
        <v>20</v>
      </c>
      <c r="I349" s="75">
        <v>1</v>
      </c>
      <c r="J349" s="75">
        <v>0</v>
      </c>
      <c r="K349" s="75">
        <v>0</v>
      </c>
      <c r="L349" s="75">
        <v>0</v>
      </c>
      <c r="M349" s="75">
        <v>0</v>
      </c>
      <c r="N349" s="75">
        <v>0</v>
      </c>
    </row>
    <row r="350" spans="1:14" ht="14.25">
      <c r="A350" s="74" t="s">
        <v>453</v>
      </c>
      <c r="B350" s="75">
        <v>16</v>
      </c>
      <c r="C350" s="75">
        <v>25</v>
      </c>
      <c r="D350" s="75">
        <v>96</v>
      </c>
      <c r="E350" s="75">
        <v>0</v>
      </c>
      <c r="F350" s="75">
        <v>2</v>
      </c>
      <c r="G350" s="75">
        <v>0</v>
      </c>
      <c r="H350" s="75">
        <v>0</v>
      </c>
      <c r="I350" s="75">
        <v>0</v>
      </c>
      <c r="J350" s="75">
        <v>0</v>
      </c>
      <c r="K350" s="75">
        <v>0</v>
      </c>
      <c r="L350" s="75">
        <v>0</v>
      </c>
      <c r="M350" s="75">
        <v>0</v>
      </c>
      <c r="N350" s="75">
        <v>0</v>
      </c>
    </row>
    <row r="351" spans="1:14" ht="14.25">
      <c r="A351" s="74" t="s">
        <v>460</v>
      </c>
      <c r="B351" s="75">
        <v>0</v>
      </c>
      <c r="C351" s="75">
        <v>0</v>
      </c>
      <c r="D351" s="75">
        <v>0</v>
      </c>
      <c r="E351" s="75">
        <v>0</v>
      </c>
      <c r="F351" s="75">
        <v>0</v>
      </c>
      <c r="G351" s="75">
        <v>1</v>
      </c>
      <c r="H351" s="75">
        <v>1</v>
      </c>
      <c r="I351" s="75">
        <v>1</v>
      </c>
      <c r="J351" s="75">
        <v>7</v>
      </c>
      <c r="K351" s="75">
        <v>83</v>
      </c>
      <c r="L351" s="75">
        <v>0</v>
      </c>
      <c r="M351" s="75">
        <v>0</v>
      </c>
      <c r="N351" s="75">
        <v>0</v>
      </c>
    </row>
    <row r="352" spans="1:14" ht="14.25">
      <c r="A352" s="74" t="s">
        <v>622</v>
      </c>
      <c r="B352" s="75">
        <v>0</v>
      </c>
      <c r="C352" s="75">
        <v>0</v>
      </c>
      <c r="D352" s="75">
        <v>0</v>
      </c>
      <c r="E352" s="75">
        <v>0</v>
      </c>
      <c r="F352" s="75">
        <v>0</v>
      </c>
      <c r="G352" s="75">
        <v>2</v>
      </c>
      <c r="H352" s="75">
        <v>-2</v>
      </c>
      <c r="I352" s="75">
        <v>0</v>
      </c>
      <c r="J352" s="75">
        <v>0</v>
      </c>
      <c r="K352" s="75">
        <v>0</v>
      </c>
      <c r="L352" s="75">
        <v>0</v>
      </c>
      <c r="M352" s="75">
        <v>0</v>
      </c>
      <c r="N352" s="75">
        <v>0</v>
      </c>
    </row>
    <row r="353" spans="1:14" ht="14.25">
      <c r="A353" s="74" t="s">
        <v>502</v>
      </c>
      <c r="B353" s="75">
        <v>0</v>
      </c>
      <c r="C353" s="75">
        <v>0</v>
      </c>
      <c r="D353" s="75">
        <v>0</v>
      </c>
      <c r="E353" s="75">
        <v>0</v>
      </c>
      <c r="F353" s="75">
        <v>0</v>
      </c>
      <c r="G353" s="75">
        <v>3</v>
      </c>
      <c r="H353" s="75">
        <v>6</v>
      </c>
      <c r="I353" s="75">
        <v>0</v>
      </c>
      <c r="J353" s="75">
        <v>2</v>
      </c>
      <c r="K353" s="75">
        <v>25</v>
      </c>
      <c r="L353" s="75">
        <v>0</v>
      </c>
      <c r="M353" s="75">
        <v>0</v>
      </c>
      <c r="N353" s="75">
        <v>0</v>
      </c>
    </row>
    <row r="354" spans="1:14" ht="14.25">
      <c r="A354" s="74" t="s">
        <v>519</v>
      </c>
      <c r="B354" s="75">
        <v>12</v>
      </c>
      <c r="C354" s="75">
        <v>21</v>
      </c>
      <c r="D354" s="75">
        <v>87</v>
      </c>
      <c r="E354" s="75">
        <v>0</v>
      </c>
      <c r="F354" s="75">
        <v>2</v>
      </c>
      <c r="G354" s="75">
        <v>3</v>
      </c>
      <c r="H354" s="75">
        <v>17</v>
      </c>
      <c r="I354" s="75">
        <v>0</v>
      </c>
      <c r="J354" s="75">
        <v>0</v>
      </c>
      <c r="K354" s="75">
        <v>0</v>
      </c>
      <c r="L354" s="75">
        <v>0</v>
      </c>
      <c r="M354" s="75">
        <v>0</v>
      </c>
      <c r="N354" s="75">
        <v>0</v>
      </c>
    </row>
    <row r="355" spans="1:14" ht="14.25">
      <c r="A355" s="74" t="s">
        <v>286</v>
      </c>
      <c r="B355" s="75">
        <v>0</v>
      </c>
      <c r="C355" s="75">
        <v>0</v>
      </c>
      <c r="D355" s="75">
        <v>0</v>
      </c>
      <c r="E355" s="75">
        <v>0</v>
      </c>
      <c r="F355" s="75">
        <v>0</v>
      </c>
      <c r="G355" s="75">
        <v>0</v>
      </c>
      <c r="H355" s="75">
        <v>0</v>
      </c>
      <c r="I355" s="75">
        <v>0</v>
      </c>
      <c r="J355" s="75">
        <v>6</v>
      </c>
      <c r="K355" s="75">
        <v>53</v>
      </c>
      <c r="L355" s="75">
        <v>0</v>
      </c>
      <c r="M355" s="75">
        <v>0</v>
      </c>
      <c r="N355" s="75">
        <v>0</v>
      </c>
    </row>
    <row r="356" spans="1:14" ht="14.25">
      <c r="A356" s="74" t="s">
        <v>565</v>
      </c>
      <c r="B356" s="75">
        <v>0</v>
      </c>
      <c r="C356" s="75">
        <v>0</v>
      </c>
      <c r="D356" s="75">
        <v>0</v>
      </c>
      <c r="E356" s="75">
        <v>0</v>
      </c>
      <c r="F356" s="75">
        <v>0</v>
      </c>
      <c r="G356" s="75">
        <v>0</v>
      </c>
      <c r="H356" s="75">
        <v>0</v>
      </c>
      <c r="I356" s="75">
        <v>0</v>
      </c>
      <c r="J356" s="75">
        <v>1</v>
      </c>
      <c r="K356" s="75">
        <v>5</v>
      </c>
      <c r="L356" s="75">
        <v>0</v>
      </c>
      <c r="M356" s="75">
        <v>0</v>
      </c>
      <c r="N356" s="75">
        <v>0</v>
      </c>
    </row>
    <row r="357" spans="1:14" ht="14.25">
      <c r="A357" s="74" t="s">
        <v>503</v>
      </c>
      <c r="B357" s="75">
        <v>0</v>
      </c>
      <c r="C357" s="75">
        <v>0</v>
      </c>
      <c r="D357" s="75">
        <v>0</v>
      </c>
      <c r="E357" s="75">
        <v>0</v>
      </c>
      <c r="F357" s="75">
        <v>0</v>
      </c>
      <c r="G357" s="75">
        <v>5</v>
      </c>
      <c r="H357" s="75">
        <v>6</v>
      </c>
      <c r="I357" s="75">
        <v>1</v>
      </c>
      <c r="J357" s="75">
        <v>1</v>
      </c>
      <c r="K357" s="75">
        <v>7</v>
      </c>
      <c r="L357" s="75">
        <v>0</v>
      </c>
      <c r="M357" s="75">
        <v>0</v>
      </c>
      <c r="N357" s="75">
        <v>0</v>
      </c>
    </row>
    <row r="358" spans="1:14" ht="14.25">
      <c r="A358" s="74" t="s">
        <v>419</v>
      </c>
      <c r="B358" s="75">
        <v>0</v>
      </c>
      <c r="C358" s="75">
        <v>0</v>
      </c>
      <c r="D358" s="75">
        <v>0</v>
      </c>
      <c r="E358" s="75">
        <v>0</v>
      </c>
      <c r="F358" s="75">
        <v>0</v>
      </c>
      <c r="G358" s="75">
        <v>15</v>
      </c>
      <c r="H358" s="75">
        <v>62</v>
      </c>
      <c r="I358" s="75">
        <v>0</v>
      </c>
      <c r="J358" s="75">
        <v>4</v>
      </c>
      <c r="K358" s="75">
        <v>23</v>
      </c>
      <c r="L358" s="75">
        <v>0</v>
      </c>
      <c r="M358" s="75">
        <v>0</v>
      </c>
      <c r="N358" s="75">
        <v>0</v>
      </c>
    </row>
    <row r="359" spans="1:14" ht="14.25">
      <c r="A359" s="74" t="s">
        <v>328</v>
      </c>
      <c r="B359" s="75">
        <v>0</v>
      </c>
      <c r="C359" s="75">
        <v>0</v>
      </c>
      <c r="D359" s="75">
        <v>0</v>
      </c>
      <c r="E359" s="75">
        <v>0</v>
      </c>
      <c r="F359" s="75">
        <v>0</v>
      </c>
      <c r="G359" s="75">
        <v>0</v>
      </c>
      <c r="H359" s="75">
        <v>0</v>
      </c>
      <c r="I359" s="75">
        <v>0</v>
      </c>
      <c r="J359" s="75">
        <v>4</v>
      </c>
      <c r="K359" s="75">
        <v>65</v>
      </c>
      <c r="L359" s="75">
        <v>0</v>
      </c>
      <c r="M359" s="75">
        <v>0</v>
      </c>
      <c r="N359" s="75">
        <v>0</v>
      </c>
    </row>
    <row r="360" spans="1:14" ht="14.25">
      <c r="A360" s="74" t="s">
        <v>462</v>
      </c>
      <c r="B360" s="75">
        <v>0</v>
      </c>
      <c r="C360" s="75">
        <v>0</v>
      </c>
      <c r="D360" s="75">
        <v>0</v>
      </c>
      <c r="E360" s="75">
        <v>0</v>
      </c>
      <c r="F360" s="75">
        <v>0</v>
      </c>
      <c r="G360" s="75">
        <v>0</v>
      </c>
      <c r="H360" s="75">
        <v>0</v>
      </c>
      <c r="I360" s="75">
        <v>0</v>
      </c>
      <c r="J360" s="75">
        <v>2</v>
      </c>
      <c r="K360" s="75">
        <v>15</v>
      </c>
      <c r="L360" s="75">
        <v>0</v>
      </c>
      <c r="M360" s="75">
        <v>0</v>
      </c>
      <c r="N360" s="75">
        <v>0</v>
      </c>
    </row>
    <row r="361" spans="1:14" ht="14.25">
      <c r="A361" s="74" t="s">
        <v>623</v>
      </c>
      <c r="B361" s="75">
        <v>0</v>
      </c>
      <c r="C361" s="75">
        <v>0</v>
      </c>
      <c r="D361" s="75">
        <v>0</v>
      </c>
      <c r="E361" s="75">
        <v>0</v>
      </c>
      <c r="F361" s="75">
        <v>0</v>
      </c>
      <c r="G361" s="75">
        <v>1</v>
      </c>
      <c r="H361" s="75">
        <v>11</v>
      </c>
      <c r="I361" s="75">
        <v>0</v>
      </c>
      <c r="J361" s="75">
        <v>1</v>
      </c>
      <c r="K361" s="75">
        <v>11</v>
      </c>
      <c r="L361" s="75">
        <v>0</v>
      </c>
      <c r="M361" s="75">
        <v>0</v>
      </c>
      <c r="N361" s="75">
        <v>0</v>
      </c>
    </row>
    <row r="362" spans="1:14" ht="14.25">
      <c r="A362" s="74" t="s">
        <v>281</v>
      </c>
      <c r="B362" s="75">
        <v>0</v>
      </c>
      <c r="C362" s="75">
        <v>0</v>
      </c>
      <c r="D362" s="75">
        <v>0</v>
      </c>
      <c r="E362" s="75">
        <v>0</v>
      </c>
      <c r="F362" s="75">
        <v>0</v>
      </c>
      <c r="G362" s="75">
        <v>1</v>
      </c>
      <c r="H362" s="75">
        <v>13</v>
      </c>
      <c r="I362" s="75">
        <v>0</v>
      </c>
      <c r="J362" s="75">
        <v>8</v>
      </c>
      <c r="K362" s="75">
        <v>53</v>
      </c>
      <c r="L362" s="75">
        <v>0</v>
      </c>
      <c r="M362" s="75">
        <v>0</v>
      </c>
      <c r="N362" s="75">
        <v>0</v>
      </c>
    </row>
    <row r="363" spans="1:14" ht="14.25">
      <c r="A363" s="74" t="s">
        <v>624</v>
      </c>
      <c r="B363" s="75">
        <v>0</v>
      </c>
      <c r="C363" s="75">
        <v>0</v>
      </c>
      <c r="D363" s="75">
        <v>0</v>
      </c>
      <c r="E363" s="75">
        <v>0</v>
      </c>
      <c r="F363" s="75">
        <v>0</v>
      </c>
      <c r="G363" s="75">
        <v>1</v>
      </c>
      <c r="H363" s="75">
        <v>8</v>
      </c>
      <c r="I363" s="75">
        <v>0</v>
      </c>
      <c r="J363" s="75">
        <v>0</v>
      </c>
      <c r="K363" s="75">
        <v>0</v>
      </c>
      <c r="L363" s="75">
        <v>0</v>
      </c>
      <c r="M363" s="75">
        <v>0</v>
      </c>
      <c r="N363" s="75">
        <v>0</v>
      </c>
    </row>
  </sheetData>
  <sortState xmlns:xlrd2="http://schemas.microsoft.com/office/spreadsheetml/2017/richdata2" ref="A3:K32">
    <sortCondition ref="B3:B32"/>
  </sortState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921D1-5E9F-41CF-83B4-CECAF1DD84C3}">
  <sheetPr codeName="Sheet14">
    <tabColor rgb="FFFF0000"/>
    <pageSetUpPr autoPageBreaks="0"/>
  </sheetPr>
  <dimension ref="A1:H952"/>
  <sheetViews>
    <sheetView zoomScale="90" zoomScaleNormal="90" workbookViewId="0"/>
  </sheetViews>
  <sheetFormatPr defaultRowHeight="12.75"/>
  <cols>
    <col min="1" max="1" width="32.140625" bestFit="1" customWidth="1"/>
    <col min="2" max="3" width="28" bestFit="1" customWidth="1"/>
    <col min="4" max="4" width="29.7109375" bestFit="1" customWidth="1"/>
    <col min="5" max="6" width="20.28515625" bestFit="1" customWidth="1"/>
    <col min="7" max="7" width="19" style="51" customWidth="1"/>
  </cols>
  <sheetData>
    <row r="1" spans="1:8" s="43" customFormat="1" ht="31.5">
      <c r="A1" t="s">
        <v>415</v>
      </c>
      <c r="B1" t="s">
        <v>162</v>
      </c>
      <c r="C1" t="s">
        <v>257</v>
      </c>
      <c r="D1" s="52" t="s">
        <v>257</v>
      </c>
      <c r="E1" t="s">
        <v>257</v>
      </c>
      <c r="F1"/>
      <c r="G1" s="76"/>
      <c r="H1" s="68" t="s">
        <v>404</v>
      </c>
    </row>
    <row r="2" spans="1:8">
      <c r="A2" t="s">
        <v>415</v>
      </c>
      <c r="B2" t="s">
        <v>144</v>
      </c>
      <c r="C2" t="s">
        <v>199</v>
      </c>
      <c r="D2" s="52" t="s">
        <v>199</v>
      </c>
      <c r="E2" t="s">
        <v>199</v>
      </c>
      <c r="F2" t="s">
        <v>199</v>
      </c>
    </row>
    <row r="3" spans="1:8">
      <c r="A3" t="s">
        <v>415</v>
      </c>
      <c r="B3" t="s">
        <v>145</v>
      </c>
      <c r="C3" t="s">
        <v>285</v>
      </c>
      <c r="D3" s="52" t="s">
        <v>285</v>
      </c>
      <c r="E3" t="s">
        <v>285</v>
      </c>
      <c r="F3" t="s">
        <v>285</v>
      </c>
    </row>
    <row r="4" spans="1:8">
      <c r="A4" t="s">
        <v>415</v>
      </c>
      <c r="B4" t="s">
        <v>146</v>
      </c>
      <c r="C4" t="s">
        <v>263</v>
      </c>
      <c r="D4" t="s">
        <v>263</v>
      </c>
      <c r="E4" t="s">
        <v>263</v>
      </c>
    </row>
    <row r="5" spans="1:8">
      <c r="A5" t="s">
        <v>415</v>
      </c>
      <c r="B5" t="s">
        <v>147</v>
      </c>
      <c r="C5" t="s">
        <v>214</v>
      </c>
      <c r="D5" t="s">
        <v>214</v>
      </c>
      <c r="E5" t="s">
        <v>214</v>
      </c>
    </row>
    <row r="6" spans="1:8">
      <c r="A6" t="s">
        <v>415</v>
      </c>
      <c r="B6" t="s">
        <v>187</v>
      </c>
      <c r="C6" t="s">
        <v>416</v>
      </c>
      <c r="D6" t="s">
        <v>398</v>
      </c>
      <c r="E6" t="s">
        <v>417</v>
      </c>
    </row>
    <row r="7" spans="1:8">
      <c r="A7" t="s">
        <v>415</v>
      </c>
      <c r="B7" t="s">
        <v>350</v>
      </c>
      <c r="C7" t="s">
        <v>421</v>
      </c>
      <c r="D7" t="s">
        <v>398</v>
      </c>
      <c r="E7" t="s">
        <v>417</v>
      </c>
    </row>
    <row r="8" spans="1:8">
      <c r="A8" t="s">
        <v>415</v>
      </c>
      <c r="B8" t="s">
        <v>332</v>
      </c>
      <c r="C8" t="s">
        <v>417</v>
      </c>
      <c r="D8" t="s">
        <v>398</v>
      </c>
      <c r="E8" t="s">
        <v>417</v>
      </c>
    </row>
    <row r="9" spans="1:8">
      <c r="A9" t="s">
        <v>415</v>
      </c>
      <c r="B9" t="s">
        <v>148</v>
      </c>
      <c r="C9" t="s">
        <v>215</v>
      </c>
      <c r="D9" s="52" t="s">
        <v>215</v>
      </c>
      <c r="E9" t="s">
        <v>215</v>
      </c>
      <c r="F9" t="s">
        <v>215</v>
      </c>
    </row>
    <row r="10" spans="1:8">
      <c r="A10" t="s">
        <v>415</v>
      </c>
      <c r="B10" t="s">
        <v>149</v>
      </c>
      <c r="C10" t="s">
        <v>418</v>
      </c>
      <c r="D10" s="52" t="s">
        <v>418</v>
      </c>
      <c r="E10" t="s">
        <v>418</v>
      </c>
      <c r="F10" t="s">
        <v>418</v>
      </c>
    </row>
    <row r="11" spans="1:8">
      <c r="A11" t="s">
        <v>415</v>
      </c>
      <c r="B11" t="s">
        <v>150</v>
      </c>
      <c r="C11" t="s">
        <v>313</v>
      </c>
      <c r="D11" s="52" t="s">
        <v>268</v>
      </c>
      <c r="E11" t="s">
        <v>417</v>
      </c>
      <c r="F11" t="s">
        <v>268</v>
      </c>
    </row>
    <row r="12" spans="1:8">
      <c r="A12" t="s">
        <v>415</v>
      </c>
      <c r="B12" t="s">
        <v>151</v>
      </c>
      <c r="C12" t="s">
        <v>268</v>
      </c>
      <c r="D12" t="s">
        <v>420</v>
      </c>
      <c r="E12" t="s">
        <v>268</v>
      </c>
    </row>
    <row r="13" spans="1:8">
      <c r="A13" t="s">
        <v>415</v>
      </c>
      <c r="B13" t="s">
        <v>152</v>
      </c>
      <c r="C13" t="s">
        <v>420</v>
      </c>
      <c r="D13" t="s">
        <v>398</v>
      </c>
      <c r="E13" t="s">
        <v>420</v>
      </c>
    </row>
    <row r="14" spans="1:8">
      <c r="A14" t="s">
        <v>415</v>
      </c>
      <c r="B14" t="s">
        <v>153</v>
      </c>
      <c r="C14" t="s">
        <v>503</v>
      </c>
      <c r="D14" t="s">
        <v>398</v>
      </c>
      <c r="E14" t="s">
        <v>417</v>
      </c>
    </row>
    <row r="15" spans="1:8">
      <c r="A15" t="s">
        <v>415</v>
      </c>
      <c r="B15" t="s">
        <v>351</v>
      </c>
      <c r="C15" t="s">
        <v>272</v>
      </c>
      <c r="D15" t="s">
        <v>398</v>
      </c>
      <c r="E15" t="s">
        <v>417</v>
      </c>
    </row>
    <row r="16" spans="1:8">
      <c r="A16" t="s">
        <v>415</v>
      </c>
      <c r="B16" t="s">
        <v>333</v>
      </c>
      <c r="C16" t="s">
        <v>417</v>
      </c>
      <c r="D16" t="s">
        <v>398</v>
      </c>
      <c r="E16" t="s">
        <v>417</v>
      </c>
    </row>
    <row r="17" spans="1:6">
      <c r="A17" t="s">
        <v>415</v>
      </c>
      <c r="B17" t="s">
        <v>154</v>
      </c>
      <c r="C17" t="s">
        <v>307</v>
      </c>
      <c r="D17" s="52" t="s">
        <v>307</v>
      </c>
      <c r="E17" t="s">
        <v>307</v>
      </c>
      <c r="F17" t="s">
        <v>224</v>
      </c>
    </row>
    <row r="18" spans="1:6">
      <c r="A18" t="s">
        <v>415</v>
      </c>
      <c r="B18" t="s">
        <v>155</v>
      </c>
      <c r="C18" t="s">
        <v>224</v>
      </c>
      <c r="D18" s="52" t="s">
        <v>224</v>
      </c>
      <c r="E18" t="s">
        <v>224</v>
      </c>
      <c r="F18" t="s">
        <v>224</v>
      </c>
    </row>
    <row r="19" spans="1:6">
      <c r="A19" t="s">
        <v>415</v>
      </c>
      <c r="B19" t="s">
        <v>156</v>
      </c>
      <c r="C19" t="s">
        <v>633</v>
      </c>
      <c r="D19" s="52" t="s">
        <v>349</v>
      </c>
      <c r="E19" t="s">
        <v>417</v>
      </c>
      <c r="F19" t="s">
        <v>349</v>
      </c>
    </row>
    <row r="20" spans="1:6">
      <c r="A20" t="s">
        <v>415</v>
      </c>
      <c r="B20" t="s">
        <v>157</v>
      </c>
      <c r="C20" t="s">
        <v>634</v>
      </c>
      <c r="D20" t="s">
        <v>398</v>
      </c>
      <c r="E20" t="s">
        <v>417</v>
      </c>
    </row>
    <row r="21" spans="1:6">
      <c r="A21" t="s">
        <v>415</v>
      </c>
      <c r="B21" t="s">
        <v>158</v>
      </c>
      <c r="C21" t="s">
        <v>321</v>
      </c>
      <c r="D21" t="s">
        <v>398</v>
      </c>
      <c r="E21" t="s">
        <v>417</v>
      </c>
    </row>
    <row r="22" spans="1:6">
      <c r="A22" t="s">
        <v>415</v>
      </c>
      <c r="B22" t="s">
        <v>159</v>
      </c>
      <c r="C22" t="s">
        <v>569</v>
      </c>
      <c r="D22" t="s">
        <v>398</v>
      </c>
      <c r="E22" t="s">
        <v>417</v>
      </c>
    </row>
    <row r="23" spans="1:6">
      <c r="A23" t="s">
        <v>415</v>
      </c>
      <c r="B23" t="s">
        <v>352</v>
      </c>
      <c r="C23" t="s">
        <v>570</v>
      </c>
      <c r="D23" t="s">
        <v>398</v>
      </c>
      <c r="E23" t="s">
        <v>417</v>
      </c>
    </row>
    <row r="24" spans="1:6">
      <c r="A24" t="s">
        <v>415</v>
      </c>
      <c r="B24" t="s">
        <v>334</v>
      </c>
      <c r="C24" t="s">
        <v>417</v>
      </c>
      <c r="D24" t="s">
        <v>398</v>
      </c>
      <c r="E24" t="s">
        <v>417</v>
      </c>
    </row>
    <row r="25" spans="1:6">
      <c r="A25" t="s">
        <v>415</v>
      </c>
      <c r="B25" t="s">
        <v>160</v>
      </c>
      <c r="C25" t="s">
        <v>475</v>
      </c>
      <c r="D25" s="52" t="s">
        <v>475</v>
      </c>
      <c r="E25" t="s">
        <v>475</v>
      </c>
      <c r="F25" t="s">
        <v>475</v>
      </c>
    </row>
    <row r="26" spans="1:6">
      <c r="A26" t="s">
        <v>415</v>
      </c>
      <c r="B26" t="s">
        <v>193</v>
      </c>
      <c r="C26" t="s">
        <v>421</v>
      </c>
      <c r="D26" t="s">
        <v>398</v>
      </c>
      <c r="E26" t="s">
        <v>417</v>
      </c>
    </row>
    <row r="27" spans="1:6">
      <c r="A27" t="s">
        <v>415</v>
      </c>
      <c r="B27" t="s">
        <v>335</v>
      </c>
      <c r="C27" t="s">
        <v>417</v>
      </c>
      <c r="D27" t="s">
        <v>398</v>
      </c>
      <c r="E27" t="s">
        <v>417</v>
      </c>
    </row>
    <row r="28" spans="1:6">
      <c r="A28" t="s">
        <v>415</v>
      </c>
      <c r="B28" t="s">
        <v>161</v>
      </c>
      <c r="C28" t="s">
        <v>393</v>
      </c>
      <c r="D28" s="52" t="s">
        <v>393</v>
      </c>
      <c r="E28" t="s">
        <v>393</v>
      </c>
      <c r="F28" t="s">
        <v>372</v>
      </c>
    </row>
    <row r="29" spans="1:6">
      <c r="A29" t="s">
        <v>415</v>
      </c>
      <c r="B29" t="s">
        <v>184</v>
      </c>
      <c r="C29" t="s">
        <v>372</v>
      </c>
      <c r="D29" t="s">
        <v>372</v>
      </c>
      <c r="E29" t="s">
        <v>372</v>
      </c>
    </row>
    <row r="30" spans="1:6">
      <c r="A30" t="s">
        <v>415</v>
      </c>
      <c r="B30" t="s">
        <v>185</v>
      </c>
      <c r="C30" t="s">
        <v>421</v>
      </c>
      <c r="D30" t="s">
        <v>403</v>
      </c>
      <c r="E30" t="s">
        <v>417</v>
      </c>
    </row>
    <row r="31" spans="1:6">
      <c r="A31" t="s">
        <v>415</v>
      </c>
      <c r="B31" t="s">
        <v>336</v>
      </c>
      <c r="C31" t="s">
        <v>417</v>
      </c>
      <c r="D31" t="s">
        <v>403</v>
      </c>
      <c r="E31" t="s">
        <v>417</v>
      </c>
    </row>
    <row r="32" spans="1:6">
      <c r="A32" t="s">
        <v>415</v>
      </c>
      <c r="B32" t="s">
        <v>164</v>
      </c>
      <c r="C32" t="s">
        <v>199</v>
      </c>
      <c r="D32" s="52" t="s">
        <v>199</v>
      </c>
      <c r="E32" t="s">
        <v>199</v>
      </c>
      <c r="F32" t="s">
        <v>199</v>
      </c>
    </row>
    <row r="33" spans="1:6">
      <c r="A33" t="s">
        <v>415</v>
      </c>
      <c r="B33" t="s">
        <v>165</v>
      </c>
      <c r="C33" t="s">
        <v>263</v>
      </c>
      <c r="D33" s="52" t="s">
        <v>263</v>
      </c>
      <c r="E33" t="s">
        <v>263</v>
      </c>
      <c r="F33" t="s">
        <v>285</v>
      </c>
    </row>
    <row r="34" spans="1:6">
      <c r="A34" t="s">
        <v>415</v>
      </c>
      <c r="B34" t="s">
        <v>166</v>
      </c>
      <c r="C34" t="s">
        <v>285</v>
      </c>
      <c r="D34" t="s">
        <v>285</v>
      </c>
      <c r="E34" t="s">
        <v>285</v>
      </c>
    </row>
    <row r="35" spans="1:6">
      <c r="A35" t="s">
        <v>415</v>
      </c>
      <c r="B35" t="s">
        <v>167</v>
      </c>
      <c r="C35" t="s">
        <v>214</v>
      </c>
      <c r="D35" t="s">
        <v>214</v>
      </c>
      <c r="E35" t="s">
        <v>214</v>
      </c>
    </row>
    <row r="36" spans="1:6">
      <c r="A36" t="s">
        <v>415</v>
      </c>
      <c r="B36" t="s">
        <v>188</v>
      </c>
      <c r="C36" t="s">
        <v>416</v>
      </c>
      <c r="D36" t="s">
        <v>398</v>
      </c>
      <c r="E36" t="s">
        <v>417</v>
      </c>
    </row>
    <row r="37" spans="1:6">
      <c r="A37" t="s">
        <v>415</v>
      </c>
      <c r="B37" t="s">
        <v>353</v>
      </c>
      <c r="C37" t="s">
        <v>421</v>
      </c>
      <c r="D37" t="s">
        <v>398</v>
      </c>
      <c r="E37" t="s">
        <v>417</v>
      </c>
    </row>
    <row r="38" spans="1:6">
      <c r="A38" t="s">
        <v>415</v>
      </c>
      <c r="B38" t="s">
        <v>337</v>
      </c>
      <c r="C38" t="s">
        <v>417</v>
      </c>
      <c r="D38" t="s">
        <v>398</v>
      </c>
      <c r="E38" t="s">
        <v>417</v>
      </c>
    </row>
    <row r="39" spans="1:6">
      <c r="A39" t="s">
        <v>415</v>
      </c>
      <c r="B39" t="s">
        <v>168</v>
      </c>
      <c r="C39" t="s">
        <v>215</v>
      </c>
      <c r="D39" s="52" t="s">
        <v>215</v>
      </c>
      <c r="E39" t="s">
        <v>215</v>
      </c>
      <c r="F39" t="s">
        <v>215</v>
      </c>
    </row>
    <row r="40" spans="1:6">
      <c r="A40" t="s">
        <v>415</v>
      </c>
      <c r="B40" t="s">
        <v>169</v>
      </c>
      <c r="C40" t="s">
        <v>418</v>
      </c>
      <c r="D40" s="52" t="s">
        <v>418</v>
      </c>
      <c r="E40" t="s">
        <v>418</v>
      </c>
      <c r="F40" t="s">
        <v>418</v>
      </c>
    </row>
    <row r="41" spans="1:6">
      <c r="A41" t="s">
        <v>415</v>
      </c>
      <c r="B41" t="s">
        <v>170</v>
      </c>
      <c r="C41" t="s">
        <v>503</v>
      </c>
      <c r="D41" s="52" t="s">
        <v>268</v>
      </c>
      <c r="E41" t="s">
        <v>417</v>
      </c>
      <c r="F41" t="s">
        <v>268</v>
      </c>
    </row>
    <row r="42" spans="1:6">
      <c r="A42" t="s">
        <v>415</v>
      </c>
      <c r="B42" t="s">
        <v>171</v>
      </c>
      <c r="C42" t="s">
        <v>313</v>
      </c>
      <c r="D42" t="s">
        <v>420</v>
      </c>
      <c r="E42" t="s">
        <v>417</v>
      </c>
    </row>
    <row r="43" spans="1:6">
      <c r="A43" t="s">
        <v>415</v>
      </c>
      <c r="B43" t="s">
        <v>172</v>
      </c>
      <c r="C43" t="s">
        <v>268</v>
      </c>
      <c r="D43" t="s">
        <v>398</v>
      </c>
      <c r="E43" t="s">
        <v>268</v>
      </c>
    </row>
    <row r="44" spans="1:6">
      <c r="A44" t="s">
        <v>415</v>
      </c>
      <c r="B44" t="s">
        <v>173</v>
      </c>
      <c r="C44" t="s">
        <v>420</v>
      </c>
      <c r="D44" t="s">
        <v>398</v>
      </c>
      <c r="E44" t="s">
        <v>420</v>
      </c>
    </row>
    <row r="45" spans="1:6">
      <c r="A45" t="s">
        <v>415</v>
      </c>
      <c r="B45" t="s">
        <v>354</v>
      </c>
      <c r="C45" t="s">
        <v>272</v>
      </c>
      <c r="D45" t="s">
        <v>398</v>
      </c>
      <c r="E45" t="s">
        <v>417</v>
      </c>
    </row>
    <row r="46" spans="1:6">
      <c r="A46" t="s">
        <v>415</v>
      </c>
      <c r="B46" t="s">
        <v>338</v>
      </c>
      <c r="C46" t="s">
        <v>417</v>
      </c>
      <c r="D46" t="s">
        <v>398</v>
      </c>
      <c r="E46" t="s">
        <v>417</v>
      </c>
    </row>
    <row r="47" spans="1:6">
      <c r="A47" t="s">
        <v>415</v>
      </c>
      <c r="B47" t="s">
        <v>174</v>
      </c>
      <c r="C47" t="s">
        <v>307</v>
      </c>
      <c r="D47" s="52" t="s">
        <v>307</v>
      </c>
      <c r="E47" t="s">
        <v>307</v>
      </c>
      <c r="F47" t="s">
        <v>224</v>
      </c>
    </row>
    <row r="48" spans="1:6">
      <c r="A48" t="s">
        <v>415</v>
      </c>
      <c r="B48" t="s">
        <v>175</v>
      </c>
      <c r="C48" t="s">
        <v>224</v>
      </c>
      <c r="D48" s="52" t="s">
        <v>224</v>
      </c>
      <c r="E48" t="s">
        <v>224</v>
      </c>
      <c r="F48" t="s">
        <v>224</v>
      </c>
    </row>
    <row r="49" spans="1:6">
      <c r="A49" t="s">
        <v>415</v>
      </c>
      <c r="B49" t="s">
        <v>176</v>
      </c>
      <c r="C49" t="s">
        <v>633</v>
      </c>
      <c r="D49" s="52" t="s">
        <v>349</v>
      </c>
      <c r="E49" t="s">
        <v>417</v>
      </c>
      <c r="F49" t="s">
        <v>349</v>
      </c>
    </row>
    <row r="50" spans="1:6">
      <c r="A50" t="s">
        <v>415</v>
      </c>
      <c r="B50" t="s">
        <v>177</v>
      </c>
      <c r="C50" t="s">
        <v>634</v>
      </c>
      <c r="D50" t="s">
        <v>398</v>
      </c>
      <c r="E50" t="s">
        <v>417</v>
      </c>
    </row>
    <row r="51" spans="1:6">
      <c r="A51" t="s">
        <v>415</v>
      </c>
      <c r="B51" t="s">
        <v>178</v>
      </c>
      <c r="C51" t="s">
        <v>321</v>
      </c>
      <c r="D51" t="s">
        <v>398</v>
      </c>
      <c r="E51" t="s">
        <v>417</v>
      </c>
    </row>
    <row r="52" spans="1:6">
      <c r="A52" t="s">
        <v>415</v>
      </c>
      <c r="B52" t="s">
        <v>181</v>
      </c>
      <c r="C52" t="s">
        <v>569</v>
      </c>
      <c r="D52" t="s">
        <v>398</v>
      </c>
      <c r="E52" t="s">
        <v>417</v>
      </c>
    </row>
    <row r="53" spans="1:6">
      <c r="A53" t="s">
        <v>415</v>
      </c>
      <c r="B53" t="s">
        <v>355</v>
      </c>
      <c r="C53" t="s">
        <v>570</v>
      </c>
      <c r="D53" t="s">
        <v>398</v>
      </c>
      <c r="E53" t="s">
        <v>417</v>
      </c>
    </row>
    <row r="54" spans="1:6">
      <c r="A54" t="s">
        <v>415</v>
      </c>
      <c r="B54" t="s">
        <v>339</v>
      </c>
      <c r="C54" t="s">
        <v>417</v>
      </c>
      <c r="D54" t="s">
        <v>398</v>
      </c>
      <c r="E54" t="s">
        <v>417</v>
      </c>
    </row>
    <row r="55" spans="1:6">
      <c r="A55" t="s">
        <v>415</v>
      </c>
      <c r="B55" t="s">
        <v>179</v>
      </c>
      <c r="C55" t="s">
        <v>475</v>
      </c>
      <c r="D55" s="52" t="s">
        <v>475</v>
      </c>
      <c r="E55" t="s">
        <v>475</v>
      </c>
      <c r="F55" t="s">
        <v>475</v>
      </c>
    </row>
    <row r="56" spans="1:6">
      <c r="A56" t="s">
        <v>415</v>
      </c>
      <c r="B56" t="s">
        <v>194</v>
      </c>
      <c r="C56" t="s">
        <v>421</v>
      </c>
      <c r="D56" t="s">
        <v>398</v>
      </c>
      <c r="E56" t="s">
        <v>417</v>
      </c>
    </row>
    <row r="57" spans="1:6">
      <c r="A57" t="s">
        <v>415</v>
      </c>
      <c r="B57" t="s">
        <v>340</v>
      </c>
      <c r="C57" t="s">
        <v>417</v>
      </c>
      <c r="D57" t="s">
        <v>398</v>
      </c>
      <c r="E57" t="s">
        <v>417</v>
      </c>
    </row>
    <row r="58" spans="1:6">
      <c r="A58" t="s">
        <v>415</v>
      </c>
      <c r="B58" t="s">
        <v>180</v>
      </c>
      <c r="C58" t="s">
        <v>393</v>
      </c>
      <c r="D58" s="52" t="s">
        <v>393</v>
      </c>
      <c r="E58" t="s">
        <v>393</v>
      </c>
      <c r="F58" t="s">
        <v>372</v>
      </c>
    </row>
    <row r="59" spans="1:6">
      <c r="A59" t="s">
        <v>415</v>
      </c>
      <c r="B59" t="s">
        <v>182</v>
      </c>
      <c r="C59" t="s">
        <v>372</v>
      </c>
      <c r="D59" t="s">
        <v>372</v>
      </c>
      <c r="E59" t="s">
        <v>372</v>
      </c>
    </row>
    <row r="60" spans="1:6">
      <c r="A60" t="s">
        <v>415</v>
      </c>
      <c r="B60" t="s">
        <v>183</v>
      </c>
      <c r="C60" t="s">
        <v>421</v>
      </c>
      <c r="D60" t="s">
        <v>403</v>
      </c>
      <c r="E60" t="s">
        <v>417</v>
      </c>
    </row>
    <row r="61" spans="1:6" ht="13.5" thickBot="1">
      <c r="A61" s="55" t="s">
        <v>415</v>
      </c>
      <c r="B61" s="55" t="s">
        <v>341</v>
      </c>
      <c r="C61" s="55" t="s">
        <v>417</v>
      </c>
      <c r="D61" s="55" t="s">
        <v>403</v>
      </c>
      <c r="E61" s="55" t="s">
        <v>417</v>
      </c>
      <c r="F61" s="55"/>
    </row>
    <row r="62" spans="1:6" ht="13.5" thickTop="1">
      <c r="A62" t="s">
        <v>330</v>
      </c>
      <c r="B62" t="s">
        <v>162</v>
      </c>
      <c r="C62" t="s">
        <v>163</v>
      </c>
      <c r="D62" s="52" t="s">
        <v>163</v>
      </c>
      <c r="E62" t="s">
        <v>163</v>
      </c>
    </row>
    <row r="63" spans="1:6">
      <c r="A63" t="s">
        <v>330</v>
      </c>
      <c r="B63" t="s">
        <v>144</v>
      </c>
      <c r="C63" t="s">
        <v>197</v>
      </c>
      <c r="D63" s="52" t="s">
        <v>197</v>
      </c>
      <c r="E63" t="s">
        <v>197</v>
      </c>
      <c r="F63" t="s">
        <v>197</v>
      </c>
    </row>
    <row r="64" spans="1:6">
      <c r="A64" t="s">
        <v>330</v>
      </c>
      <c r="B64" t="s">
        <v>145</v>
      </c>
      <c r="C64" t="s">
        <v>422</v>
      </c>
      <c r="D64" s="52" t="s">
        <v>422</v>
      </c>
      <c r="E64" t="s">
        <v>422</v>
      </c>
      <c r="F64" t="s">
        <v>422</v>
      </c>
    </row>
    <row r="65" spans="1:6">
      <c r="A65" t="s">
        <v>330</v>
      </c>
      <c r="B65" t="s">
        <v>146</v>
      </c>
      <c r="C65" t="s">
        <v>424</v>
      </c>
      <c r="D65" t="s">
        <v>398</v>
      </c>
      <c r="E65" t="s">
        <v>417</v>
      </c>
    </row>
    <row r="66" spans="1:6">
      <c r="A66" t="s">
        <v>330</v>
      </c>
      <c r="B66" t="s">
        <v>147</v>
      </c>
      <c r="C66" t="s">
        <v>423</v>
      </c>
      <c r="D66" t="s">
        <v>398</v>
      </c>
      <c r="E66" t="s">
        <v>417</v>
      </c>
    </row>
    <row r="67" spans="1:6">
      <c r="A67" t="s">
        <v>330</v>
      </c>
      <c r="B67" t="s">
        <v>187</v>
      </c>
      <c r="C67" t="s">
        <v>421</v>
      </c>
      <c r="D67" t="s">
        <v>398</v>
      </c>
      <c r="E67" t="s">
        <v>417</v>
      </c>
    </row>
    <row r="68" spans="1:6">
      <c r="A68" t="s">
        <v>330</v>
      </c>
      <c r="B68" t="s">
        <v>350</v>
      </c>
      <c r="C68" t="s">
        <v>421</v>
      </c>
      <c r="D68" t="s">
        <v>398</v>
      </c>
      <c r="E68" t="s">
        <v>417</v>
      </c>
    </row>
    <row r="69" spans="1:6">
      <c r="A69" t="s">
        <v>330</v>
      </c>
      <c r="B69" t="s">
        <v>332</v>
      </c>
      <c r="C69" t="s">
        <v>417</v>
      </c>
      <c r="D69" t="s">
        <v>398</v>
      </c>
      <c r="E69" t="s">
        <v>417</v>
      </c>
    </row>
    <row r="70" spans="1:6">
      <c r="A70" t="s">
        <v>330</v>
      </c>
      <c r="B70" t="s">
        <v>148</v>
      </c>
      <c r="C70" t="s">
        <v>426</v>
      </c>
      <c r="D70" s="52" t="s">
        <v>426</v>
      </c>
      <c r="E70" t="s">
        <v>426</v>
      </c>
      <c r="F70" t="s">
        <v>189</v>
      </c>
    </row>
    <row r="71" spans="1:6">
      <c r="A71" t="s">
        <v>330</v>
      </c>
      <c r="B71" t="s">
        <v>149</v>
      </c>
      <c r="C71" t="s">
        <v>126</v>
      </c>
      <c r="D71" s="52" t="s">
        <v>126</v>
      </c>
      <c r="E71" t="s">
        <v>126</v>
      </c>
      <c r="F71" t="s">
        <v>189</v>
      </c>
    </row>
    <row r="72" spans="1:6">
      <c r="A72" t="s">
        <v>330</v>
      </c>
      <c r="B72" t="s">
        <v>150</v>
      </c>
      <c r="C72" t="s">
        <v>189</v>
      </c>
      <c r="D72" s="52" t="s">
        <v>189</v>
      </c>
      <c r="E72" t="s">
        <v>189</v>
      </c>
      <c r="F72" t="s">
        <v>189</v>
      </c>
    </row>
    <row r="73" spans="1:6">
      <c r="A73" t="s">
        <v>330</v>
      </c>
      <c r="B73" t="s">
        <v>151</v>
      </c>
      <c r="C73" t="s">
        <v>276</v>
      </c>
      <c r="D73" t="s">
        <v>425</v>
      </c>
      <c r="E73" t="s">
        <v>417</v>
      </c>
    </row>
    <row r="74" spans="1:6">
      <c r="A74" t="s">
        <v>330</v>
      </c>
      <c r="B74" t="s">
        <v>152</v>
      </c>
      <c r="C74" t="s">
        <v>425</v>
      </c>
      <c r="D74" t="s">
        <v>398</v>
      </c>
      <c r="E74" t="s">
        <v>425</v>
      </c>
    </row>
    <row r="75" spans="1:6">
      <c r="A75" t="s">
        <v>330</v>
      </c>
      <c r="B75" t="s">
        <v>153</v>
      </c>
      <c r="C75" t="s">
        <v>421</v>
      </c>
      <c r="D75" t="s">
        <v>398</v>
      </c>
      <c r="E75" t="s">
        <v>417</v>
      </c>
    </row>
    <row r="76" spans="1:6">
      <c r="A76" t="s">
        <v>330</v>
      </c>
      <c r="B76" t="s">
        <v>351</v>
      </c>
      <c r="C76" t="s">
        <v>421</v>
      </c>
      <c r="D76" t="s">
        <v>398</v>
      </c>
      <c r="E76" t="s">
        <v>417</v>
      </c>
    </row>
    <row r="77" spans="1:6">
      <c r="A77" t="s">
        <v>330</v>
      </c>
      <c r="B77" t="s">
        <v>333</v>
      </c>
      <c r="C77" t="s">
        <v>417</v>
      </c>
      <c r="D77" t="s">
        <v>398</v>
      </c>
      <c r="E77" t="s">
        <v>417</v>
      </c>
    </row>
    <row r="78" spans="1:6">
      <c r="A78" t="s">
        <v>330</v>
      </c>
      <c r="B78" t="s">
        <v>154</v>
      </c>
      <c r="C78" t="s">
        <v>557</v>
      </c>
      <c r="D78" s="52" t="s">
        <v>557</v>
      </c>
      <c r="E78" t="s">
        <v>557</v>
      </c>
      <c r="F78" t="s">
        <v>427</v>
      </c>
    </row>
    <row r="79" spans="1:6">
      <c r="A79" t="s">
        <v>330</v>
      </c>
      <c r="B79" t="s">
        <v>155</v>
      </c>
      <c r="C79" t="s">
        <v>281</v>
      </c>
      <c r="D79" s="52" t="s">
        <v>281</v>
      </c>
      <c r="E79" t="s">
        <v>281</v>
      </c>
      <c r="F79" t="s">
        <v>427</v>
      </c>
    </row>
    <row r="80" spans="1:6">
      <c r="A80" t="s">
        <v>330</v>
      </c>
      <c r="B80" t="s">
        <v>156</v>
      </c>
      <c r="C80" t="s">
        <v>427</v>
      </c>
      <c r="D80" s="52" t="s">
        <v>427</v>
      </c>
      <c r="E80" t="s">
        <v>427</v>
      </c>
      <c r="F80" t="s">
        <v>427</v>
      </c>
    </row>
    <row r="81" spans="1:6">
      <c r="A81" t="s">
        <v>330</v>
      </c>
      <c r="B81" t="s">
        <v>157</v>
      </c>
      <c r="C81" t="s">
        <v>428</v>
      </c>
      <c r="D81" t="s">
        <v>428</v>
      </c>
      <c r="E81" t="s">
        <v>428</v>
      </c>
    </row>
    <row r="82" spans="1:6">
      <c r="A82" t="s">
        <v>330</v>
      </c>
      <c r="B82" t="s">
        <v>158</v>
      </c>
      <c r="C82" t="s">
        <v>312</v>
      </c>
      <c r="D82" t="s">
        <v>312</v>
      </c>
      <c r="E82" t="s">
        <v>312</v>
      </c>
    </row>
    <row r="83" spans="1:6">
      <c r="A83" t="s">
        <v>330</v>
      </c>
      <c r="B83" t="s">
        <v>159</v>
      </c>
      <c r="C83" t="s">
        <v>198</v>
      </c>
      <c r="D83" t="s">
        <v>198</v>
      </c>
      <c r="E83" t="s">
        <v>198</v>
      </c>
    </row>
    <row r="84" spans="1:6">
      <c r="A84" t="s">
        <v>330</v>
      </c>
      <c r="B84" t="s">
        <v>352</v>
      </c>
      <c r="C84" t="s">
        <v>306</v>
      </c>
      <c r="D84" t="s">
        <v>398</v>
      </c>
      <c r="E84" t="s">
        <v>417</v>
      </c>
    </row>
    <row r="85" spans="1:6">
      <c r="A85" t="s">
        <v>330</v>
      </c>
      <c r="B85" t="s">
        <v>334</v>
      </c>
      <c r="C85" t="s">
        <v>417</v>
      </c>
      <c r="D85" t="s">
        <v>398</v>
      </c>
      <c r="E85" t="s">
        <v>417</v>
      </c>
    </row>
    <row r="86" spans="1:6">
      <c r="A86" t="s">
        <v>330</v>
      </c>
      <c r="B86" t="s">
        <v>160</v>
      </c>
      <c r="C86" t="s">
        <v>260</v>
      </c>
      <c r="D86" s="52" t="s">
        <v>260</v>
      </c>
      <c r="E86" t="s">
        <v>260</v>
      </c>
      <c r="F86" t="s">
        <v>260</v>
      </c>
    </row>
    <row r="87" spans="1:6">
      <c r="A87" t="s">
        <v>330</v>
      </c>
      <c r="B87" t="s">
        <v>193</v>
      </c>
      <c r="C87" t="s">
        <v>421</v>
      </c>
      <c r="D87" t="s">
        <v>398</v>
      </c>
      <c r="E87" t="s">
        <v>417</v>
      </c>
    </row>
    <row r="88" spans="1:6">
      <c r="A88" t="s">
        <v>330</v>
      </c>
      <c r="B88" t="s">
        <v>335</v>
      </c>
      <c r="C88" t="s">
        <v>417</v>
      </c>
      <c r="D88" t="s">
        <v>398</v>
      </c>
      <c r="E88" t="s">
        <v>417</v>
      </c>
    </row>
    <row r="89" spans="1:6">
      <c r="A89" t="s">
        <v>330</v>
      </c>
      <c r="B89" t="s">
        <v>161</v>
      </c>
      <c r="C89" t="s">
        <v>379</v>
      </c>
      <c r="D89" s="52" t="s">
        <v>379</v>
      </c>
      <c r="E89" t="s">
        <v>379</v>
      </c>
      <c r="F89" t="s">
        <v>379</v>
      </c>
    </row>
    <row r="90" spans="1:6">
      <c r="A90" t="s">
        <v>330</v>
      </c>
      <c r="B90" t="s">
        <v>184</v>
      </c>
      <c r="C90" t="s">
        <v>389</v>
      </c>
      <c r="D90" t="s">
        <v>389</v>
      </c>
      <c r="E90" t="s">
        <v>389</v>
      </c>
    </row>
    <row r="91" spans="1:6">
      <c r="A91" t="s">
        <v>330</v>
      </c>
      <c r="B91" t="s">
        <v>185</v>
      </c>
      <c r="C91" t="s">
        <v>421</v>
      </c>
      <c r="D91" t="s">
        <v>403</v>
      </c>
      <c r="E91" t="s">
        <v>417</v>
      </c>
    </row>
    <row r="92" spans="1:6">
      <c r="A92" t="s">
        <v>330</v>
      </c>
      <c r="B92" t="s">
        <v>336</v>
      </c>
      <c r="C92" t="s">
        <v>417</v>
      </c>
      <c r="D92" t="s">
        <v>403</v>
      </c>
      <c r="E92" t="s">
        <v>417</v>
      </c>
    </row>
    <row r="93" spans="1:6">
      <c r="A93" t="s">
        <v>330</v>
      </c>
      <c r="B93" t="s">
        <v>164</v>
      </c>
      <c r="C93" t="s">
        <v>197</v>
      </c>
      <c r="D93" s="52" t="s">
        <v>197</v>
      </c>
      <c r="E93" t="s">
        <v>197</v>
      </c>
      <c r="F93" t="s">
        <v>197</v>
      </c>
    </row>
    <row r="94" spans="1:6">
      <c r="A94" t="s">
        <v>330</v>
      </c>
      <c r="B94" t="s">
        <v>165</v>
      </c>
      <c r="C94" t="s">
        <v>422</v>
      </c>
      <c r="D94" s="52" t="s">
        <v>422</v>
      </c>
      <c r="E94" t="s">
        <v>422</v>
      </c>
      <c r="F94" t="s">
        <v>417</v>
      </c>
    </row>
    <row r="95" spans="1:6">
      <c r="A95" t="s">
        <v>330</v>
      </c>
      <c r="B95" t="s">
        <v>166</v>
      </c>
      <c r="C95" t="s">
        <v>424</v>
      </c>
      <c r="D95" t="s">
        <v>398</v>
      </c>
      <c r="E95" t="s">
        <v>417</v>
      </c>
    </row>
    <row r="96" spans="1:6">
      <c r="A96" t="s">
        <v>330</v>
      </c>
      <c r="B96" t="s">
        <v>167</v>
      </c>
      <c r="C96" t="s">
        <v>423</v>
      </c>
      <c r="D96" t="s">
        <v>398</v>
      </c>
      <c r="E96" t="s">
        <v>417</v>
      </c>
    </row>
    <row r="97" spans="1:6">
      <c r="A97" t="s">
        <v>330</v>
      </c>
      <c r="B97" t="s">
        <v>188</v>
      </c>
      <c r="C97" t="s">
        <v>421</v>
      </c>
      <c r="D97" t="s">
        <v>398</v>
      </c>
      <c r="E97" t="s">
        <v>417</v>
      </c>
    </row>
    <row r="98" spans="1:6">
      <c r="A98" t="s">
        <v>330</v>
      </c>
      <c r="B98" t="s">
        <v>353</v>
      </c>
      <c r="C98" t="s">
        <v>421</v>
      </c>
      <c r="D98" t="s">
        <v>398</v>
      </c>
      <c r="E98" t="s">
        <v>417</v>
      </c>
    </row>
    <row r="99" spans="1:6">
      <c r="A99" t="s">
        <v>330</v>
      </c>
      <c r="B99" t="s">
        <v>337</v>
      </c>
      <c r="C99" t="s">
        <v>417</v>
      </c>
      <c r="D99" t="s">
        <v>398</v>
      </c>
      <c r="E99" t="s">
        <v>417</v>
      </c>
    </row>
    <row r="100" spans="1:6">
      <c r="A100" t="s">
        <v>330</v>
      </c>
      <c r="B100" t="s">
        <v>168</v>
      </c>
      <c r="C100" t="s">
        <v>426</v>
      </c>
      <c r="D100" s="52" t="s">
        <v>426</v>
      </c>
      <c r="E100" t="s">
        <v>426</v>
      </c>
      <c r="F100" t="s">
        <v>189</v>
      </c>
    </row>
    <row r="101" spans="1:6">
      <c r="A101" t="s">
        <v>330</v>
      </c>
      <c r="B101" t="s">
        <v>169</v>
      </c>
      <c r="C101" t="s">
        <v>126</v>
      </c>
      <c r="D101" s="52" t="s">
        <v>126</v>
      </c>
      <c r="E101" t="s">
        <v>126</v>
      </c>
      <c r="F101" t="s">
        <v>417</v>
      </c>
    </row>
    <row r="102" spans="1:6">
      <c r="A102" t="s">
        <v>330</v>
      </c>
      <c r="B102" t="s">
        <v>170</v>
      </c>
      <c r="C102" t="s">
        <v>189</v>
      </c>
      <c r="D102" s="52" t="s">
        <v>189</v>
      </c>
      <c r="E102" t="s">
        <v>189</v>
      </c>
      <c r="F102" t="s">
        <v>417</v>
      </c>
    </row>
    <row r="103" spans="1:6">
      <c r="A103" t="s">
        <v>330</v>
      </c>
      <c r="B103" t="s">
        <v>171</v>
      </c>
      <c r="C103" t="s">
        <v>276</v>
      </c>
      <c r="D103" t="s">
        <v>425</v>
      </c>
      <c r="E103" t="s">
        <v>417</v>
      </c>
    </row>
    <row r="104" spans="1:6">
      <c r="A104" t="s">
        <v>330</v>
      </c>
      <c r="B104" t="s">
        <v>172</v>
      </c>
      <c r="C104" t="s">
        <v>425</v>
      </c>
      <c r="D104" t="s">
        <v>398</v>
      </c>
      <c r="E104" t="s">
        <v>425</v>
      </c>
    </row>
    <row r="105" spans="1:6">
      <c r="A105" t="s">
        <v>330</v>
      </c>
      <c r="B105" t="s">
        <v>173</v>
      </c>
      <c r="C105" t="s">
        <v>421</v>
      </c>
      <c r="D105" t="s">
        <v>398</v>
      </c>
      <c r="E105" t="s">
        <v>417</v>
      </c>
    </row>
    <row r="106" spans="1:6">
      <c r="A106" t="s">
        <v>330</v>
      </c>
      <c r="B106" t="s">
        <v>354</v>
      </c>
      <c r="C106" t="s">
        <v>421</v>
      </c>
      <c r="D106" t="s">
        <v>398</v>
      </c>
      <c r="E106" t="s">
        <v>417</v>
      </c>
    </row>
    <row r="107" spans="1:6">
      <c r="A107" t="s">
        <v>330</v>
      </c>
      <c r="B107" t="s">
        <v>338</v>
      </c>
      <c r="C107" t="s">
        <v>417</v>
      </c>
      <c r="D107" t="s">
        <v>398</v>
      </c>
      <c r="E107" t="s">
        <v>417</v>
      </c>
    </row>
    <row r="108" spans="1:6">
      <c r="A108" t="s">
        <v>330</v>
      </c>
      <c r="B108" t="s">
        <v>174</v>
      </c>
      <c r="C108" t="s">
        <v>557</v>
      </c>
      <c r="D108" s="52" t="s">
        <v>557</v>
      </c>
      <c r="E108" t="s">
        <v>557</v>
      </c>
      <c r="F108" t="s">
        <v>427</v>
      </c>
    </row>
    <row r="109" spans="1:6">
      <c r="A109" t="s">
        <v>330</v>
      </c>
      <c r="B109" t="s">
        <v>175</v>
      </c>
      <c r="C109" t="s">
        <v>281</v>
      </c>
      <c r="D109" s="52" t="s">
        <v>281</v>
      </c>
      <c r="E109" t="s">
        <v>281</v>
      </c>
      <c r="F109" t="s">
        <v>491</v>
      </c>
    </row>
    <row r="110" spans="1:6">
      <c r="A110" t="s">
        <v>330</v>
      </c>
      <c r="B110" t="s">
        <v>176</v>
      </c>
      <c r="C110" t="s">
        <v>427</v>
      </c>
      <c r="D110" s="52" t="s">
        <v>427</v>
      </c>
      <c r="E110" t="s">
        <v>427</v>
      </c>
      <c r="F110" t="s">
        <v>491</v>
      </c>
    </row>
    <row r="111" spans="1:6">
      <c r="A111" t="s">
        <v>330</v>
      </c>
      <c r="B111" t="s">
        <v>177</v>
      </c>
      <c r="C111" t="s">
        <v>428</v>
      </c>
      <c r="D111" t="s">
        <v>428</v>
      </c>
      <c r="E111" t="s">
        <v>428</v>
      </c>
    </row>
    <row r="112" spans="1:6">
      <c r="A112" t="s">
        <v>330</v>
      </c>
      <c r="B112" t="s">
        <v>178</v>
      </c>
      <c r="C112" t="s">
        <v>312</v>
      </c>
      <c r="D112" t="s">
        <v>312</v>
      </c>
      <c r="E112" t="s">
        <v>312</v>
      </c>
    </row>
    <row r="113" spans="1:6">
      <c r="A113" t="s">
        <v>330</v>
      </c>
      <c r="B113" t="s">
        <v>181</v>
      </c>
      <c r="C113" t="s">
        <v>198</v>
      </c>
      <c r="D113" t="s">
        <v>198</v>
      </c>
      <c r="E113" t="s">
        <v>198</v>
      </c>
    </row>
    <row r="114" spans="1:6">
      <c r="A114" t="s">
        <v>330</v>
      </c>
      <c r="B114" t="s">
        <v>355</v>
      </c>
      <c r="C114" t="s">
        <v>306</v>
      </c>
      <c r="D114" t="s">
        <v>398</v>
      </c>
      <c r="E114" t="s">
        <v>417</v>
      </c>
    </row>
    <row r="115" spans="1:6">
      <c r="A115" t="s">
        <v>330</v>
      </c>
      <c r="B115" t="s">
        <v>339</v>
      </c>
      <c r="C115" t="s">
        <v>417</v>
      </c>
      <c r="D115" t="s">
        <v>398</v>
      </c>
      <c r="E115" t="s">
        <v>417</v>
      </c>
    </row>
    <row r="116" spans="1:6">
      <c r="A116" t="s">
        <v>330</v>
      </c>
      <c r="B116" t="s">
        <v>179</v>
      </c>
      <c r="C116" t="s">
        <v>260</v>
      </c>
      <c r="D116" s="52" t="s">
        <v>260</v>
      </c>
      <c r="E116" t="s">
        <v>260</v>
      </c>
      <c r="F116" t="s">
        <v>260</v>
      </c>
    </row>
    <row r="117" spans="1:6">
      <c r="A117" t="s">
        <v>330</v>
      </c>
      <c r="B117" t="s">
        <v>194</v>
      </c>
      <c r="C117" t="s">
        <v>421</v>
      </c>
      <c r="D117" t="s">
        <v>398</v>
      </c>
      <c r="E117" t="s">
        <v>417</v>
      </c>
    </row>
    <row r="118" spans="1:6">
      <c r="A118" t="s">
        <v>330</v>
      </c>
      <c r="B118" t="s">
        <v>340</v>
      </c>
      <c r="C118" t="s">
        <v>417</v>
      </c>
      <c r="D118" t="s">
        <v>398</v>
      </c>
      <c r="E118" t="s">
        <v>417</v>
      </c>
    </row>
    <row r="119" spans="1:6">
      <c r="A119" t="s">
        <v>330</v>
      </c>
      <c r="B119" t="s">
        <v>180</v>
      </c>
      <c r="C119" t="s">
        <v>379</v>
      </c>
      <c r="D119" s="52" t="s">
        <v>379</v>
      </c>
      <c r="E119" t="s">
        <v>379</v>
      </c>
      <c r="F119" t="s">
        <v>379</v>
      </c>
    </row>
    <row r="120" spans="1:6">
      <c r="A120" t="s">
        <v>330</v>
      </c>
      <c r="B120" t="s">
        <v>182</v>
      </c>
      <c r="C120" t="s">
        <v>389</v>
      </c>
      <c r="D120" t="s">
        <v>389</v>
      </c>
      <c r="E120" t="s">
        <v>389</v>
      </c>
    </row>
    <row r="121" spans="1:6">
      <c r="A121" t="s">
        <v>330</v>
      </c>
      <c r="B121" t="s">
        <v>183</v>
      </c>
      <c r="C121" t="s">
        <v>421</v>
      </c>
      <c r="D121" t="s">
        <v>403</v>
      </c>
      <c r="E121" t="s">
        <v>417</v>
      </c>
    </row>
    <row r="122" spans="1:6" ht="13.5" thickBot="1">
      <c r="A122" s="55" t="s">
        <v>330</v>
      </c>
      <c r="B122" s="55" t="s">
        <v>341</v>
      </c>
      <c r="C122" s="55" t="s">
        <v>417</v>
      </c>
      <c r="D122" s="55" t="s">
        <v>403</v>
      </c>
      <c r="E122" s="55" t="s">
        <v>417</v>
      </c>
      <c r="F122" s="55"/>
    </row>
    <row r="123" spans="1:6" ht="13.5" thickTop="1">
      <c r="A123" t="s">
        <v>399</v>
      </c>
      <c r="B123" t="s">
        <v>162</v>
      </c>
      <c r="C123" t="s">
        <v>253</v>
      </c>
      <c r="D123" s="52" t="s">
        <v>253</v>
      </c>
      <c r="E123" t="s">
        <v>253</v>
      </c>
    </row>
    <row r="124" spans="1:6">
      <c r="A124" t="s">
        <v>399</v>
      </c>
      <c r="B124" t="s">
        <v>144</v>
      </c>
      <c r="C124" t="s">
        <v>519</v>
      </c>
      <c r="D124" s="52" t="s">
        <v>519</v>
      </c>
      <c r="E124" t="s">
        <v>519</v>
      </c>
      <c r="F124" t="s">
        <v>519</v>
      </c>
    </row>
    <row r="125" spans="1:6">
      <c r="A125" t="s">
        <v>399</v>
      </c>
      <c r="B125" t="s">
        <v>145</v>
      </c>
      <c r="C125" t="s">
        <v>529</v>
      </c>
      <c r="D125" s="52" t="s">
        <v>529</v>
      </c>
      <c r="E125" t="s">
        <v>529</v>
      </c>
      <c r="F125" t="s">
        <v>529</v>
      </c>
    </row>
    <row r="126" spans="1:6">
      <c r="A126" t="s">
        <v>399</v>
      </c>
      <c r="B126" t="s">
        <v>146</v>
      </c>
      <c r="C126" t="s">
        <v>564</v>
      </c>
      <c r="D126" t="s">
        <v>564</v>
      </c>
      <c r="E126" t="s">
        <v>564</v>
      </c>
    </row>
    <row r="127" spans="1:6">
      <c r="A127" t="s">
        <v>399</v>
      </c>
      <c r="B127" t="s">
        <v>147</v>
      </c>
      <c r="C127" t="s">
        <v>632</v>
      </c>
      <c r="D127" t="s">
        <v>398</v>
      </c>
      <c r="E127" t="s">
        <v>417</v>
      </c>
    </row>
    <row r="128" spans="1:6">
      <c r="A128" t="s">
        <v>399</v>
      </c>
      <c r="B128" t="s">
        <v>187</v>
      </c>
      <c r="C128" t="s">
        <v>568</v>
      </c>
      <c r="D128" t="s">
        <v>398</v>
      </c>
      <c r="E128" t="s">
        <v>417</v>
      </c>
    </row>
    <row r="129" spans="1:6">
      <c r="A129" t="s">
        <v>399</v>
      </c>
      <c r="B129" t="s">
        <v>350</v>
      </c>
      <c r="C129" t="s">
        <v>513</v>
      </c>
      <c r="D129" t="s">
        <v>398</v>
      </c>
      <c r="E129" t="s">
        <v>417</v>
      </c>
    </row>
    <row r="130" spans="1:6">
      <c r="A130" t="s">
        <v>399</v>
      </c>
      <c r="B130" t="s">
        <v>332</v>
      </c>
      <c r="C130" t="s">
        <v>417</v>
      </c>
      <c r="D130" t="s">
        <v>398</v>
      </c>
      <c r="E130" t="s">
        <v>417</v>
      </c>
    </row>
    <row r="131" spans="1:6">
      <c r="A131" t="s">
        <v>399</v>
      </c>
      <c r="B131" t="s">
        <v>148</v>
      </c>
      <c r="C131" t="s">
        <v>205</v>
      </c>
      <c r="D131" s="52" t="s">
        <v>205</v>
      </c>
      <c r="E131" t="s">
        <v>205</v>
      </c>
      <c r="F131" t="s">
        <v>205</v>
      </c>
    </row>
    <row r="132" spans="1:6">
      <c r="A132" t="s">
        <v>399</v>
      </c>
      <c r="B132" t="s">
        <v>149</v>
      </c>
      <c r="C132" t="s">
        <v>429</v>
      </c>
      <c r="D132" s="52" t="s">
        <v>429</v>
      </c>
      <c r="E132" t="s">
        <v>429</v>
      </c>
      <c r="F132" t="s">
        <v>348</v>
      </c>
    </row>
    <row r="133" spans="1:6">
      <c r="A133" t="s">
        <v>399</v>
      </c>
      <c r="B133" t="s">
        <v>150</v>
      </c>
      <c r="C133" t="s">
        <v>348</v>
      </c>
      <c r="D133" s="52" t="s">
        <v>348</v>
      </c>
      <c r="E133" t="s">
        <v>348</v>
      </c>
      <c r="F133" t="s">
        <v>348</v>
      </c>
    </row>
    <row r="134" spans="1:6">
      <c r="A134" t="s">
        <v>399</v>
      </c>
      <c r="B134" t="s">
        <v>151</v>
      </c>
      <c r="C134" t="s">
        <v>223</v>
      </c>
      <c r="D134" t="s">
        <v>503</v>
      </c>
      <c r="E134" t="s">
        <v>417</v>
      </c>
    </row>
    <row r="135" spans="1:6">
      <c r="A135" t="s">
        <v>399</v>
      </c>
      <c r="B135" t="s">
        <v>152</v>
      </c>
      <c r="C135" t="s">
        <v>313</v>
      </c>
      <c r="D135" t="s">
        <v>430</v>
      </c>
      <c r="E135" t="s">
        <v>417</v>
      </c>
    </row>
    <row r="136" spans="1:6">
      <c r="A136" t="s">
        <v>399</v>
      </c>
      <c r="B136" t="s">
        <v>153</v>
      </c>
      <c r="C136" t="s">
        <v>503</v>
      </c>
      <c r="D136" t="s">
        <v>398</v>
      </c>
      <c r="E136" t="s">
        <v>503</v>
      </c>
    </row>
    <row r="137" spans="1:6">
      <c r="A137" t="s">
        <v>399</v>
      </c>
      <c r="B137" t="s">
        <v>351</v>
      </c>
      <c r="C137" t="s">
        <v>430</v>
      </c>
      <c r="D137" t="s">
        <v>398</v>
      </c>
      <c r="E137" t="s">
        <v>430</v>
      </c>
    </row>
    <row r="138" spans="1:6">
      <c r="A138" t="s">
        <v>399</v>
      </c>
      <c r="B138" t="s">
        <v>333</v>
      </c>
      <c r="C138" t="s">
        <v>417</v>
      </c>
      <c r="D138" t="s">
        <v>398</v>
      </c>
      <c r="E138" t="s">
        <v>417</v>
      </c>
    </row>
    <row r="139" spans="1:6">
      <c r="A139" t="s">
        <v>399</v>
      </c>
      <c r="B139" t="s">
        <v>154</v>
      </c>
      <c r="C139" t="s">
        <v>221</v>
      </c>
      <c r="D139" s="52" t="s">
        <v>221</v>
      </c>
      <c r="E139" t="s">
        <v>221</v>
      </c>
      <c r="F139" t="s">
        <v>291</v>
      </c>
    </row>
    <row r="140" spans="1:6">
      <c r="A140" t="s">
        <v>399</v>
      </c>
      <c r="B140" t="s">
        <v>155</v>
      </c>
      <c r="C140" t="s">
        <v>273</v>
      </c>
      <c r="D140" s="52" t="s">
        <v>273</v>
      </c>
      <c r="E140" t="s">
        <v>273</v>
      </c>
      <c r="F140" t="s">
        <v>291</v>
      </c>
    </row>
    <row r="141" spans="1:6">
      <c r="A141" t="s">
        <v>399</v>
      </c>
      <c r="B141" t="s">
        <v>156</v>
      </c>
      <c r="C141" t="s">
        <v>521</v>
      </c>
      <c r="D141" s="52" t="s">
        <v>291</v>
      </c>
      <c r="E141" t="s">
        <v>417</v>
      </c>
      <c r="F141" t="s">
        <v>291</v>
      </c>
    </row>
    <row r="142" spans="1:6">
      <c r="A142" t="s">
        <v>399</v>
      </c>
      <c r="B142" t="s">
        <v>157</v>
      </c>
      <c r="C142" t="s">
        <v>291</v>
      </c>
      <c r="D142" t="s">
        <v>398</v>
      </c>
      <c r="E142" t="s">
        <v>291</v>
      </c>
    </row>
    <row r="143" spans="1:6">
      <c r="A143" t="s">
        <v>399</v>
      </c>
      <c r="B143" t="s">
        <v>158</v>
      </c>
      <c r="C143" t="s">
        <v>326</v>
      </c>
      <c r="D143" t="s">
        <v>398</v>
      </c>
      <c r="E143" t="s">
        <v>417</v>
      </c>
    </row>
    <row r="144" spans="1:6">
      <c r="A144" t="s">
        <v>399</v>
      </c>
      <c r="B144" t="s">
        <v>159</v>
      </c>
      <c r="C144" t="s">
        <v>227</v>
      </c>
      <c r="D144" t="s">
        <v>398</v>
      </c>
      <c r="E144" t="s">
        <v>417</v>
      </c>
    </row>
    <row r="145" spans="1:6">
      <c r="A145" t="s">
        <v>399</v>
      </c>
      <c r="B145" t="s">
        <v>352</v>
      </c>
      <c r="C145" t="s">
        <v>421</v>
      </c>
      <c r="D145" t="s">
        <v>398</v>
      </c>
      <c r="E145" t="s">
        <v>417</v>
      </c>
    </row>
    <row r="146" spans="1:6">
      <c r="A146" t="s">
        <v>399</v>
      </c>
      <c r="B146" t="s">
        <v>334</v>
      </c>
      <c r="C146" t="s">
        <v>417</v>
      </c>
      <c r="D146" t="s">
        <v>398</v>
      </c>
      <c r="E146" t="s">
        <v>417</v>
      </c>
    </row>
    <row r="147" spans="1:6">
      <c r="A147" t="s">
        <v>399</v>
      </c>
      <c r="B147" t="s">
        <v>160</v>
      </c>
      <c r="C147" t="s">
        <v>344</v>
      </c>
      <c r="D147" s="52" t="s">
        <v>344</v>
      </c>
      <c r="E147" t="s">
        <v>344</v>
      </c>
      <c r="F147" t="s">
        <v>344</v>
      </c>
    </row>
    <row r="148" spans="1:6">
      <c r="A148" t="s">
        <v>399</v>
      </c>
      <c r="B148" t="s">
        <v>193</v>
      </c>
      <c r="C148" t="s">
        <v>421</v>
      </c>
      <c r="D148" t="s">
        <v>398</v>
      </c>
      <c r="E148" t="s">
        <v>417</v>
      </c>
    </row>
    <row r="149" spans="1:6">
      <c r="A149" t="s">
        <v>399</v>
      </c>
      <c r="B149" t="s">
        <v>335</v>
      </c>
      <c r="C149" t="s">
        <v>417</v>
      </c>
      <c r="D149" t="s">
        <v>398</v>
      </c>
      <c r="E149" t="s">
        <v>417</v>
      </c>
    </row>
    <row r="150" spans="1:6">
      <c r="A150" t="s">
        <v>399</v>
      </c>
      <c r="B150" t="s">
        <v>161</v>
      </c>
      <c r="C150" t="s">
        <v>380</v>
      </c>
      <c r="D150" s="52" t="s">
        <v>380</v>
      </c>
      <c r="E150" t="s">
        <v>380</v>
      </c>
      <c r="F150" t="s">
        <v>380</v>
      </c>
    </row>
    <row r="151" spans="1:6">
      <c r="A151" t="s">
        <v>399</v>
      </c>
      <c r="B151" t="s">
        <v>184</v>
      </c>
      <c r="C151" t="s">
        <v>366</v>
      </c>
      <c r="D151" t="s">
        <v>366</v>
      </c>
      <c r="E151" t="s">
        <v>366</v>
      </c>
    </row>
    <row r="152" spans="1:6">
      <c r="A152" t="s">
        <v>399</v>
      </c>
      <c r="B152" t="s">
        <v>185</v>
      </c>
      <c r="C152" t="s">
        <v>421</v>
      </c>
      <c r="D152" t="s">
        <v>403</v>
      </c>
      <c r="E152" t="s">
        <v>417</v>
      </c>
    </row>
    <row r="153" spans="1:6">
      <c r="A153" t="s">
        <v>399</v>
      </c>
      <c r="B153" t="s">
        <v>336</v>
      </c>
      <c r="C153" t="s">
        <v>417</v>
      </c>
      <c r="D153" t="s">
        <v>403</v>
      </c>
      <c r="E153" t="s">
        <v>417</v>
      </c>
    </row>
    <row r="154" spans="1:6">
      <c r="A154" t="s">
        <v>399</v>
      </c>
      <c r="B154" t="s">
        <v>164</v>
      </c>
      <c r="C154" t="s">
        <v>519</v>
      </c>
      <c r="D154" s="52" t="s">
        <v>519</v>
      </c>
      <c r="E154" t="s">
        <v>519</v>
      </c>
      <c r="F154" t="s">
        <v>519</v>
      </c>
    </row>
    <row r="155" spans="1:6">
      <c r="A155" t="s">
        <v>399</v>
      </c>
      <c r="B155" t="s">
        <v>165</v>
      </c>
      <c r="C155" t="s">
        <v>529</v>
      </c>
      <c r="D155" s="52" t="s">
        <v>529</v>
      </c>
      <c r="E155" t="s">
        <v>529</v>
      </c>
      <c r="F155" t="s">
        <v>417</v>
      </c>
    </row>
    <row r="156" spans="1:6">
      <c r="A156" t="s">
        <v>399</v>
      </c>
      <c r="B156" t="s">
        <v>166</v>
      </c>
      <c r="C156" t="s">
        <v>564</v>
      </c>
      <c r="D156" t="s">
        <v>564</v>
      </c>
      <c r="E156" t="s">
        <v>564</v>
      </c>
    </row>
    <row r="157" spans="1:6">
      <c r="A157" t="s">
        <v>399</v>
      </c>
      <c r="B157" t="s">
        <v>167</v>
      </c>
      <c r="C157" t="s">
        <v>632</v>
      </c>
      <c r="D157" t="s">
        <v>398</v>
      </c>
      <c r="E157" t="s">
        <v>417</v>
      </c>
    </row>
    <row r="158" spans="1:6">
      <c r="A158" t="s">
        <v>399</v>
      </c>
      <c r="B158" t="s">
        <v>188</v>
      </c>
      <c r="C158" t="s">
        <v>568</v>
      </c>
      <c r="D158" t="s">
        <v>398</v>
      </c>
      <c r="E158" t="s">
        <v>417</v>
      </c>
    </row>
    <row r="159" spans="1:6">
      <c r="A159" t="s">
        <v>399</v>
      </c>
      <c r="B159" t="s">
        <v>353</v>
      </c>
      <c r="C159" t="s">
        <v>513</v>
      </c>
      <c r="D159" t="s">
        <v>398</v>
      </c>
      <c r="E159" t="s">
        <v>417</v>
      </c>
    </row>
    <row r="160" spans="1:6">
      <c r="A160" t="s">
        <v>399</v>
      </c>
      <c r="B160" t="s">
        <v>337</v>
      </c>
      <c r="C160" t="s">
        <v>417</v>
      </c>
      <c r="D160" t="s">
        <v>398</v>
      </c>
      <c r="E160" t="s">
        <v>417</v>
      </c>
    </row>
    <row r="161" spans="1:6">
      <c r="A161" t="s">
        <v>399</v>
      </c>
      <c r="B161" t="s">
        <v>168</v>
      </c>
      <c r="C161" t="s">
        <v>205</v>
      </c>
      <c r="D161" s="52" t="s">
        <v>205</v>
      </c>
      <c r="E161" t="s">
        <v>205</v>
      </c>
      <c r="F161" t="s">
        <v>205</v>
      </c>
    </row>
    <row r="162" spans="1:6">
      <c r="A162" t="s">
        <v>399</v>
      </c>
      <c r="B162" t="s">
        <v>169</v>
      </c>
      <c r="C162" t="s">
        <v>429</v>
      </c>
      <c r="D162" s="52" t="s">
        <v>429</v>
      </c>
      <c r="E162" t="s">
        <v>429</v>
      </c>
      <c r="F162" t="s">
        <v>417</v>
      </c>
    </row>
    <row r="163" spans="1:6">
      <c r="A163" t="s">
        <v>399</v>
      </c>
      <c r="B163" t="s">
        <v>170</v>
      </c>
      <c r="C163" t="s">
        <v>348</v>
      </c>
      <c r="D163" s="52" t="s">
        <v>348</v>
      </c>
      <c r="E163" t="s">
        <v>348</v>
      </c>
      <c r="F163" t="s">
        <v>417</v>
      </c>
    </row>
    <row r="164" spans="1:6">
      <c r="A164" t="s">
        <v>399</v>
      </c>
      <c r="B164" t="s">
        <v>171</v>
      </c>
      <c r="C164" t="s">
        <v>223</v>
      </c>
      <c r="D164" t="s">
        <v>503</v>
      </c>
      <c r="E164" t="s">
        <v>417</v>
      </c>
    </row>
    <row r="165" spans="1:6">
      <c r="A165" t="s">
        <v>399</v>
      </c>
      <c r="B165" t="s">
        <v>172</v>
      </c>
      <c r="C165" t="s">
        <v>313</v>
      </c>
      <c r="D165" t="s">
        <v>430</v>
      </c>
      <c r="E165" t="s">
        <v>417</v>
      </c>
    </row>
    <row r="166" spans="1:6">
      <c r="A166" t="s">
        <v>399</v>
      </c>
      <c r="B166" t="s">
        <v>173</v>
      </c>
      <c r="C166" t="s">
        <v>503</v>
      </c>
      <c r="D166" t="s">
        <v>398</v>
      </c>
      <c r="E166" t="s">
        <v>503</v>
      </c>
    </row>
    <row r="167" spans="1:6">
      <c r="A167" t="s">
        <v>399</v>
      </c>
      <c r="B167" t="s">
        <v>354</v>
      </c>
      <c r="C167" t="s">
        <v>430</v>
      </c>
      <c r="D167" t="s">
        <v>398</v>
      </c>
      <c r="E167" t="s">
        <v>430</v>
      </c>
    </row>
    <row r="168" spans="1:6">
      <c r="A168" t="s">
        <v>399</v>
      </c>
      <c r="B168" t="s">
        <v>338</v>
      </c>
      <c r="C168" t="s">
        <v>417</v>
      </c>
      <c r="D168" t="s">
        <v>398</v>
      </c>
      <c r="E168" t="s">
        <v>417</v>
      </c>
    </row>
    <row r="169" spans="1:6">
      <c r="A169" t="s">
        <v>399</v>
      </c>
      <c r="B169" t="s">
        <v>174</v>
      </c>
      <c r="C169" t="s">
        <v>221</v>
      </c>
      <c r="D169" s="52" t="s">
        <v>221</v>
      </c>
      <c r="E169" t="s">
        <v>221</v>
      </c>
      <c r="F169" t="s">
        <v>291</v>
      </c>
    </row>
    <row r="170" spans="1:6">
      <c r="A170" t="s">
        <v>399</v>
      </c>
      <c r="B170" t="s">
        <v>175</v>
      </c>
      <c r="C170" t="s">
        <v>273</v>
      </c>
      <c r="D170" s="52" t="s">
        <v>273</v>
      </c>
      <c r="E170" t="s">
        <v>273</v>
      </c>
      <c r="F170" t="s">
        <v>417</v>
      </c>
    </row>
    <row r="171" spans="1:6">
      <c r="A171" t="s">
        <v>399</v>
      </c>
      <c r="B171" t="s">
        <v>176</v>
      </c>
      <c r="C171" t="s">
        <v>291</v>
      </c>
      <c r="D171" s="52" t="s">
        <v>291</v>
      </c>
      <c r="E171" t="s">
        <v>291</v>
      </c>
      <c r="F171" t="s">
        <v>417</v>
      </c>
    </row>
    <row r="172" spans="1:6">
      <c r="A172" t="s">
        <v>399</v>
      </c>
      <c r="B172" t="s">
        <v>177</v>
      </c>
      <c r="C172" t="s">
        <v>521</v>
      </c>
      <c r="D172" t="s">
        <v>398</v>
      </c>
      <c r="E172" t="s">
        <v>417</v>
      </c>
    </row>
    <row r="173" spans="1:6">
      <c r="A173" t="s">
        <v>399</v>
      </c>
      <c r="B173" t="s">
        <v>178</v>
      </c>
      <c r="C173" t="s">
        <v>326</v>
      </c>
      <c r="D173" t="s">
        <v>398</v>
      </c>
      <c r="E173" t="s">
        <v>417</v>
      </c>
    </row>
    <row r="174" spans="1:6">
      <c r="A174" t="s">
        <v>399</v>
      </c>
      <c r="B174" t="s">
        <v>181</v>
      </c>
      <c r="C174" t="s">
        <v>227</v>
      </c>
      <c r="D174" t="s">
        <v>398</v>
      </c>
      <c r="E174" t="s">
        <v>417</v>
      </c>
    </row>
    <row r="175" spans="1:6">
      <c r="A175" t="s">
        <v>399</v>
      </c>
      <c r="B175" t="s">
        <v>355</v>
      </c>
      <c r="C175" t="s">
        <v>421</v>
      </c>
      <c r="D175" t="s">
        <v>398</v>
      </c>
      <c r="E175" t="s">
        <v>417</v>
      </c>
    </row>
    <row r="176" spans="1:6">
      <c r="A176" t="s">
        <v>399</v>
      </c>
      <c r="B176" t="s">
        <v>339</v>
      </c>
      <c r="C176" t="s">
        <v>417</v>
      </c>
      <c r="D176" t="s">
        <v>398</v>
      </c>
      <c r="E176" t="s">
        <v>417</v>
      </c>
    </row>
    <row r="177" spans="1:6">
      <c r="A177" t="s">
        <v>399</v>
      </c>
      <c r="B177" t="s">
        <v>179</v>
      </c>
      <c r="C177" t="s">
        <v>344</v>
      </c>
      <c r="D177" s="52" t="s">
        <v>344</v>
      </c>
      <c r="E177" t="s">
        <v>344</v>
      </c>
      <c r="F177" t="s">
        <v>344</v>
      </c>
    </row>
    <row r="178" spans="1:6">
      <c r="A178" t="s">
        <v>399</v>
      </c>
      <c r="B178" t="s">
        <v>194</v>
      </c>
      <c r="C178" t="s">
        <v>421</v>
      </c>
      <c r="D178" t="s">
        <v>398</v>
      </c>
      <c r="E178" t="s">
        <v>417</v>
      </c>
    </row>
    <row r="179" spans="1:6">
      <c r="A179" t="s">
        <v>399</v>
      </c>
      <c r="B179" t="s">
        <v>340</v>
      </c>
      <c r="C179" t="s">
        <v>417</v>
      </c>
      <c r="D179" t="s">
        <v>398</v>
      </c>
      <c r="E179" t="s">
        <v>417</v>
      </c>
    </row>
    <row r="180" spans="1:6">
      <c r="A180" t="s">
        <v>399</v>
      </c>
      <c r="B180" t="s">
        <v>180</v>
      </c>
      <c r="C180" t="s">
        <v>380</v>
      </c>
      <c r="D180" s="52" t="s">
        <v>380</v>
      </c>
      <c r="E180" t="s">
        <v>380</v>
      </c>
      <c r="F180" t="s">
        <v>380</v>
      </c>
    </row>
    <row r="181" spans="1:6">
      <c r="A181" t="s">
        <v>399</v>
      </c>
      <c r="B181" t="s">
        <v>182</v>
      </c>
      <c r="C181" t="s">
        <v>366</v>
      </c>
      <c r="D181" t="s">
        <v>366</v>
      </c>
      <c r="E181" t="s">
        <v>366</v>
      </c>
    </row>
    <row r="182" spans="1:6">
      <c r="A182" t="s">
        <v>399</v>
      </c>
      <c r="B182" t="s">
        <v>183</v>
      </c>
      <c r="C182" t="s">
        <v>421</v>
      </c>
      <c r="D182" t="s">
        <v>403</v>
      </c>
      <c r="E182" t="s">
        <v>417</v>
      </c>
    </row>
    <row r="183" spans="1:6" ht="13.5" thickBot="1">
      <c r="A183" s="55" t="s">
        <v>399</v>
      </c>
      <c r="B183" s="55" t="s">
        <v>341</v>
      </c>
      <c r="C183" s="55" t="s">
        <v>417</v>
      </c>
      <c r="D183" s="55" t="s">
        <v>403</v>
      </c>
      <c r="E183" s="55" t="s">
        <v>417</v>
      </c>
      <c r="F183" s="55"/>
    </row>
    <row r="184" spans="1:6" ht="13.5" thickTop="1">
      <c r="A184" t="s">
        <v>400</v>
      </c>
      <c r="B184" t="s">
        <v>162</v>
      </c>
      <c r="C184" t="s">
        <v>241</v>
      </c>
      <c r="D184" s="52" t="s">
        <v>241</v>
      </c>
      <c r="E184" t="s">
        <v>241</v>
      </c>
    </row>
    <row r="185" spans="1:6">
      <c r="A185" t="s">
        <v>400</v>
      </c>
      <c r="B185" t="s">
        <v>144</v>
      </c>
      <c r="C185" t="s">
        <v>347</v>
      </c>
      <c r="D185" s="52" t="s">
        <v>347</v>
      </c>
      <c r="E185" t="s">
        <v>347</v>
      </c>
      <c r="F185" t="s">
        <v>347</v>
      </c>
    </row>
    <row r="186" spans="1:6">
      <c r="A186" t="s">
        <v>400</v>
      </c>
      <c r="B186" t="s">
        <v>145</v>
      </c>
      <c r="C186" t="s">
        <v>131</v>
      </c>
      <c r="D186" s="52" t="s">
        <v>131</v>
      </c>
      <c r="E186" t="s">
        <v>131</v>
      </c>
      <c r="F186" t="s">
        <v>131</v>
      </c>
    </row>
    <row r="187" spans="1:6">
      <c r="A187" t="s">
        <v>400</v>
      </c>
      <c r="B187" t="s">
        <v>146</v>
      </c>
      <c r="C187" t="s">
        <v>523</v>
      </c>
      <c r="D187" t="s">
        <v>523</v>
      </c>
      <c r="E187" t="s">
        <v>523</v>
      </c>
    </row>
    <row r="188" spans="1:6">
      <c r="A188" t="s">
        <v>400</v>
      </c>
      <c r="B188" t="s">
        <v>147</v>
      </c>
      <c r="C188" t="s">
        <v>595</v>
      </c>
      <c r="D188" t="s">
        <v>595</v>
      </c>
      <c r="E188" t="s">
        <v>595</v>
      </c>
    </row>
    <row r="189" spans="1:6">
      <c r="A189" t="s">
        <v>400</v>
      </c>
      <c r="B189" t="s">
        <v>187</v>
      </c>
      <c r="C189" t="s">
        <v>421</v>
      </c>
      <c r="D189" t="s">
        <v>398</v>
      </c>
      <c r="E189" t="s">
        <v>417</v>
      </c>
    </row>
    <row r="190" spans="1:6">
      <c r="A190" t="s">
        <v>400</v>
      </c>
      <c r="B190" t="s">
        <v>350</v>
      </c>
      <c r="C190" t="s">
        <v>421</v>
      </c>
      <c r="D190" t="s">
        <v>398</v>
      </c>
      <c r="E190" t="s">
        <v>417</v>
      </c>
    </row>
    <row r="191" spans="1:6">
      <c r="A191" t="s">
        <v>400</v>
      </c>
      <c r="B191" t="s">
        <v>332</v>
      </c>
      <c r="C191" t="s">
        <v>417</v>
      </c>
      <c r="D191" t="s">
        <v>398</v>
      </c>
      <c r="E191" t="s">
        <v>417</v>
      </c>
    </row>
    <row r="192" spans="1:6">
      <c r="A192" t="s">
        <v>400</v>
      </c>
      <c r="B192" t="s">
        <v>148</v>
      </c>
      <c r="C192" t="s">
        <v>432</v>
      </c>
      <c r="D192" s="52" t="s">
        <v>432</v>
      </c>
      <c r="E192" t="s">
        <v>432</v>
      </c>
      <c r="F192" t="s">
        <v>432</v>
      </c>
    </row>
    <row r="193" spans="1:6">
      <c r="A193" t="s">
        <v>400</v>
      </c>
      <c r="B193" t="s">
        <v>149</v>
      </c>
      <c r="C193" t="s">
        <v>630</v>
      </c>
      <c r="D193" s="52" t="s">
        <v>308</v>
      </c>
      <c r="E193" t="s">
        <v>417</v>
      </c>
      <c r="F193" t="s">
        <v>308</v>
      </c>
    </row>
    <row r="194" spans="1:6">
      <c r="A194" t="s">
        <v>400</v>
      </c>
      <c r="B194" t="s">
        <v>150</v>
      </c>
      <c r="C194" t="s">
        <v>308</v>
      </c>
      <c r="D194" s="52" t="s">
        <v>490</v>
      </c>
      <c r="E194" t="s">
        <v>308</v>
      </c>
      <c r="F194" t="s">
        <v>135</v>
      </c>
    </row>
    <row r="195" spans="1:6">
      <c r="A195" t="s">
        <v>400</v>
      </c>
      <c r="B195" t="s">
        <v>151</v>
      </c>
      <c r="C195" t="s">
        <v>490</v>
      </c>
      <c r="D195" t="s">
        <v>558</v>
      </c>
      <c r="E195" t="s">
        <v>490</v>
      </c>
    </row>
    <row r="196" spans="1:6">
      <c r="A196" t="s">
        <v>400</v>
      </c>
      <c r="B196" t="s">
        <v>152</v>
      </c>
      <c r="C196" t="s">
        <v>558</v>
      </c>
      <c r="D196" t="s">
        <v>220</v>
      </c>
      <c r="E196" t="s">
        <v>558</v>
      </c>
    </row>
    <row r="197" spans="1:6">
      <c r="A197" t="s">
        <v>400</v>
      </c>
      <c r="B197" t="s">
        <v>153</v>
      </c>
      <c r="C197" t="s">
        <v>278</v>
      </c>
      <c r="D197" t="s">
        <v>398</v>
      </c>
      <c r="E197" t="s">
        <v>417</v>
      </c>
    </row>
    <row r="198" spans="1:6">
      <c r="A198" t="s">
        <v>400</v>
      </c>
      <c r="B198" t="s">
        <v>351</v>
      </c>
      <c r="C198" t="s">
        <v>220</v>
      </c>
      <c r="D198" t="s">
        <v>398</v>
      </c>
      <c r="E198" t="s">
        <v>220</v>
      </c>
    </row>
    <row r="199" spans="1:6">
      <c r="A199" t="s">
        <v>400</v>
      </c>
      <c r="B199" t="s">
        <v>333</v>
      </c>
      <c r="C199" t="s">
        <v>417</v>
      </c>
      <c r="D199" t="s">
        <v>398</v>
      </c>
      <c r="E199" t="s">
        <v>417</v>
      </c>
    </row>
    <row r="200" spans="1:6">
      <c r="A200" t="s">
        <v>400</v>
      </c>
      <c r="B200" t="s">
        <v>154</v>
      </c>
      <c r="C200" t="s">
        <v>120</v>
      </c>
      <c r="D200" s="52" t="s">
        <v>120</v>
      </c>
      <c r="E200" t="s">
        <v>120</v>
      </c>
      <c r="F200" t="s">
        <v>138</v>
      </c>
    </row>
    <row r="201" spans="1:6">
      <c r="A201" t="s">
        <v>400</v>
      </c>
      <c r="B201" t="s">
        <v>155</v>
      </c>
      <c r="C201" t="s">
        <v>226</v>
      </c>
      <c r="D201" s="52" t="s">
        <v>226</v>
      </c>
      <c r="E201" t="s">
        <v>226</v>
      </c>
      <c r="F201" t="s">
        <v>138</v>
      </c>
    </row>
    <row r="202" spans="1:6">
      <c r="A202" t="s">
        <v>400</v>
      </c>
      <c r="B202" t="s">
        <v>156</v>
      </c>
      <c r="C202" t="s">
        <v>279</v>
      </c>
      <c r="D202" s="52" t="s">
        <v>279</v>
      </c>
      <c r="E202" t="s">
        <v>279</v>
      </c>
      <c r="F202" t="s">
        <v>138</v>
      </c>
    </row>
    <row r="203" spans="1:6">
      <c r="A203" t="s">
        <v>400</v>
      </c>
      <c r="B203" t="s">
        <v>157</v>
      </c>
      <c r="C203" t="s">
        <v>138</v>
      </c>
      <c r="D203" t="s">
        <v>138</v>
      </c>
      <c r="E203" t="s">
        <v>138</v>
      </c>
    </row>
    <row r="204" spans="1:6">
      <c r="A204" t="s">
        <v>400</v>
      </c>
      <c r="B204" t="s">
        <v>158</v>
      </c>
      <c r="C204" t="s">
        <v>631</v>
      </c>
      <c r="D204" t="s">
        <v>398</v>
      </c>
      <c r="E204" t="s">
        <v>417</v>
      </c>
    </row>
    <row r="205" spans="1:6">
      <c r="A205" t="s">
        <v>400</v>
      </c>
      <c r="B205" t="s">
        <v>159</v>
      </c>
      <c r="C205" t="s">
        <v>421</v>
      </c>
      <c r="D205" t="s">
        <v>398</v>
      </c>
      <c r="E205" t="s">
        <v>417</v>
      </c>
    </row>
    <row r="206" spans="1:6">
      <c r="A206" t="s">
        <v>400</v>
      </c>
      <c r="B206" t="s">
        <v>352</v>
      </c>
      <c r="C206" t="s">
        <v>421</v>
      </c>
      <c r="D206" t="s">
        <v>398</v>
      </c>
      <c r="E206" t="s">
        <v>417</v>
      </c>
    </row>
    <row r="207" spans="1:6">
      <c r="A207" t="s">
        <v>400</v>
      </c>
      <c r="B207" t="s">
        <v>334</v>
      </c>
      <c r="C207" t="s">
        <v>417</v>
      </c>
      <c r="D207" t="s">
        <v>398</v>
      </c>
      <c r="E207" t="s">
        <v>417</v>
      </c>
    </row>
    <row r="208" spans="1:6">
      <c r="A208" t="s">
        <v>400</v>
      </c>
      <c r="B208" t="s">
        <v>160</v>
      </c>
      <c r="C208" t="s">
        <v>116</v>
      </c>
      <c r="D208" s="52" t="s">
        <v>116</v>
      </c>
      <c r="E208" t="s">
        <v>116</v>
      </c>
      <c r="F208" t="s">
        <v>116</v>
      </c>
    </row>
    <row r="209" spans="1:6">
      <c r="A209" t="s">
        <v>400</v>
      </c>
      <c r="B209" t="s">
        <v>193</v>
      </c>
      <c r="C209" t="s">
        <v>421</v>
      </c>
      <c r="D209" t="s">
        <v>398</v>
      </c>
      <c r="E209" t="s">
        <v>417</v>
      </c>
    </row>
    <row r="210" spans="1:6">
      <c r="A210" t="s">
        <v>400</v>
      </c>
      <c r="B210" t="s">
        <v>335</v>
      </c>
      <c r="C210" t="s">
        <v>417</v>
      </c>
      <c r="D210" t="s">
        <v>398</v>
      </c>
      <c r="E210" t="s">
        <v>417</v>
      </c>
    </row>
    <row r="211" spans="1:6">
      <c r="A211" t="s">
        <v>400</v>
      </c>
      <c r="B211" t="s">
        <v>161</v>
      </c>
      <c r="C211" t="s">
        <v>394</v>
      </c>
      <c r="D211" s="52" t="s">
        <v>394</v>
      </c>
      <c r="E211" t="s">
        <v>394</v>
      </c>
      <c r="F211" t="s">
        <v>388</v>
      </c>
    </row>
    <row r="212" spans="1:6">
      <c r="A212" t="s">
        <v>400</v>
      </c>
      <c r="B212" t="s">
        <v>184</v>
      </c>
      <c r="C212" t="s">
        <v>388</v>
      </c>
      <c r="D212" t="s">
        <v>388</v>
      </c>
      <c r="E212" t="s">
        <v>388</v>
      </c>
    </row>
    <row r="213" spans="1:6">
      <c r="A213" t="s">
        <v>400</v>
      </c>
      <c r="B213" t="s">
        <v>185</v>
      </c>
      <c r="C213" t="s">
        <v>421</v>
      </c>
      <c r="D213" t="s">
        <v>403</v>
      </c>
      <c r="E213" t="s">
        <v>417</v>
      </c>
    </row>
    <row r="214" spans="1:6">
      <c r="A214" t="s">
        <v>400</v>
      </c>
      <c r="B214" t="s">
        <v>336</v>
      </c>
      <c r="C214" t="s">
        <v>417</v>
      </c>
      <c r="D214" t="s">
        <v>403</v>
      </c>
      <c r="E214" t="s">
        <v>417</v>
      </c>
    </row>
    <row r="215" spans="1:6">
      <c r="A215" t="s">
        <v>400</v>
      </c>
      <c r="B215" t="s">
        <v>164</v>
      </c>
      <c r="C215" t="s">
        <v>347</v>
      </c>
      <c r="D215" s="52" t="s">
        <v>347</v>
      </c>
      <c r="E215" t="s">
        <v>347</v>
      </c>
      <c r="F215" t="s">
        <v>347</v>
      </c>
    </row>
    <row r="216" spans="1:6">
      <c r="A216" t="s">
        <v>400</v>
      </c>
      <c r="B216" t="s">
        <v>165</v>
      </c>
      <c r="C216" t="s">
        <v>131</v>
      </c>
      <c r="D216" s="52" t="s">
        <v>131</v>
      </c>
      <c r="E216" t="s">
        <v>131</v>
      </c>
      <c r="F216" t="s">
        <v>417</v>
      </c>
    </row>
    <row r="217" spans="1:6">
      <c r="A217" t="s">
        <v>400</v>
      </c>
      <c r="B217" t="s">
        <v>166</v>
      </c>
      <c r="C217" t="s">
        <v>523</v>
      </c>
      <c r="D217" t="s">
        <v>523</v>
      </c>
      <c r="E217" t="s">
        <v>523</v>
      </c>
    </row>
    <row r="218" spans="1:6">
      <c r="A218" t="s">
        <v>400</v>
      </c>
      <c r="B218" t="s">
        <v>167</v>
      </c>
      <c r="C218" t="s">
        <v>595</v>
      </c>
      <c r="D218" t="s">
        <v>595</v>
      </c>
      <c r="E218" t="s">
        <v>595</v>
      </c>
    </row>
    <row r="219" spans="1:6">
      <c r="A219" t="s">
        <v>400</v>
      </c>
      <c r="B219" t="s">
        <v>188</v>
      </c>
      <c r="C219" t="s">
        <v>421</v>
      </c>
      <c r="D219" t="s">
        <v>398</v>
      </c>
      <c r="E219" t="s">
        <v>417</v>
      </c>
    </row>
    <row r="220" spans="1:6">
      <c r="A220" t="s">
        <v>400</v>
      </c>
      <c r="B220" t="s">
        <v>353</v>
      </c>
      <c r="C220" t="s">
        <v>421</v>
      </c>
      <c r="D220" t="s">
        <v>398</v>
      </c>
      <c r="E220" t="s">
        <v>417</v>
      </c>
    </row>
    <row r="221" spans="1:6">
      <c r="A221" t="s">
        <v>400</v>
      </c>
      <c r="B221" t="s">
        <v>337</v>
      </c>
      <c r="C221" t="s">
        <v>417</v>
      </c>
      <c r="D221" t="s">
        <v>398</v>
      </c>
      <c r="E221" t="s">
        <v>417</v>
      </c>
    </row>
    <row r="222" spans="1:6">
      <c r="A222" t="s">
        <v>400</v>
      </c>
      <c r="B222" t="s">
        <v>168</v>
      </c>
      <c r="C222" t="s">
        <v>432</v>
      </c>
      <c r="D222" s="52" t="s">
        <v>432</v>
      </c>
      <c r="E222" t="s">
        <v>432</v>
      </c>
      <c r="F222" t="s">
        <v>432</v>
      </c>
    </row>
    <row r="223" spans="1:6">
      <c r="A223" t="s">
        <v>400</v>
      </c>
      <c r="B223" t="s">
        <v>169</v>
      </c>
      <c r="C223" t="s">
        <v>630</v>
      </c>
      <c r="D223" s="52" t="s">
        <v>308</v>
      </c>
      <c r="E223" t="s">
        <v>417</v>
      </c>
      <c r="F223" t="s">
        <v>135</v>
      </c>
    </row>
    <row r="224" spans="1:6">
      <c r="A224" t="s">
        <v>400</v>
      </c>
      <c r="B224" t="s">
        <v>170</v>
      </c>
      <c r="C224" t="s">
        <v>308</v>
      </c>
      <c r="D224" s="52" t="s">
        <v>490</v>
      </c>
      <c r="E224" t="s">
        <v>308</v>
      </c>
      <c r="F224" t="s">
        <v>135</v>
      </c>
    </row>
    <row r="225" spans="1:6">
      <c r="A225" t="s">
        <v>400</v>
      </c>
      <c r="B225" t="s">
        <v>171</v>
      </c>
      <c r="C225" t="s">
        <v>490</v>
      </c>
      <c r="D225" t="s">
        <v>558</v>
      </c>
      <c r="E225" t="s">
        <v>490</v>
      </c>
    </row>
    <row r="226" spans="1:6">
      <c r="A226" t="s">
        <v>400</v>
      </c>
      <c r="B226" t="s">
        <v>172</v>
      </c>
      <c r="C226" t="s">
        <v>558</v>
      </c>
      <c r="D226" t="s">
        <v>220</v>
      </c>
      <c r="E226" t="s">
        <v>558</v>
      </c>
    </row>
    <row r="227" spans="1:6">
      <c r="A227" t="s">
        <v>400</v>
      </c>
      <c r="B227" t="s">
        <v>173</v>
      </c>
      <c r="C227" t="s">
        <v>278</v>
      </c>
      <c r="D227" t="s">
        <v>398</v>
      </c>
      <c r="E227" t="s">
        <v>417</v>
      </c>
    </row>
    <row r="228" spans="1:6">
      <c r="A228" t="s">
        <v>400</v>
      </c>
      <c r="B228" t="s">
        <v>354</v>
      </c>
      <c r="C228" t="s">
        <v>220</v>
      </c>
      <c r="D228" t="s">
        <v>398</v>
      </c>
      <c r="E228" t="s">
        <v>220</v>
      </c>
    </row>
    <row r="229" spans="1:6">
      <c r="A229" t="s">
        <v>400</v>
      </c>
      <c r="B229" t="s">
        <v>338</v>
      </c>
      <c r="C229" t="s">
        <v>417</v>
      </c>
      <c r="D229" t="s">
        <v>398</v>
      </c>
      <c r="E229" t="s">
        <v>417</v>
      </c>
    </row>
    <row r="230" spans="1:6">
      <c r="A230" t="s">
        <v>400</v>
      </c>
      <c r="B230" t="s">
        <v>174</v>
      </c>
      <c r="C230" t="s">
        <v>120</v>
      </c>
      <c r="D230" s="52" t="s">
        <v>120</v>
      </c>
      <c r="E230" t="s">
        <v>120</v>
      </c>
      <c r="F230" t="s">
        <v>138</v>
      </c>
    </row>
    <row r="231" spans="1:6">
      <c r="A231" t="s">
        <v>400</v>
      </c>
      <c r="B231" t="s">
        <v>175</v>
      </c>
      <c r="C231" t="s">
        <v>226</v>
      </c>
      <c r="D231" s="52" t="s">
        <v>226</v>
      </c>
      <c r="E231" t="s">
        <v>226</v>
      </c>
      <c r="F231" t="s">
        <v>417</v>
      </c>
    </row>
    <row r="232" spans="1:6">
      <c r="A232" t="s">
        <v>400</v>
      </c>
      <c r="B232" t="s">
        <v>176</v>
      </c>
      <c r="C232" t="s">
        <v>279</v>
      </c>
      <c r="D232" s="52" t="s">
        <v>279</v>
      </c>
      <c r="E232" t="s">
        <v>279</v>
      </c>
      <c r="F232" t="s">
        <v>417</v>
      </c>
    </row>
    <row r="233" spans="1:6">
      <c r="A233" t="s">
        <v>400</v>
      </c>
      <c r="B233" t="s">
        <v>177</v>
      </c>
      <c r="C233" t="s">
        <v>138</v>
      </c>
      <c r="D233" t="s">
        <v>138</v>
      </c>
      <c r="E233" t="s">
        <v>138</v>
      </c>
    </row>
    <row r="234" spans="1:6">
      <c r="A234" t="s">
        <v>400</v>
      </c>
      <c r="B234" t="s">
        <v>178</v>
      </c>
      <c r="C234" t="s">
        <v>631</v>
      </c>
      <c r="D234" t="s">
        <v>398</v>
      </c>
      <c r="E234" t="s">
        <v>417</v>
      </c>
    </row>
    <row r="235" spans="1:6">
      <c r="A235" t="s">
        <v>400</v>
      </c>
      <c r="B235" t="s">
        <v>181</v>
      </c>
      <c r="C235" t="s">
        <v>421</v>
      </c>
      <c r="D235" t="s">
        <v>398</v>
      </c>
      <c r="E235" t="s">
        <v>417</v>
      </c>
    </row>
    <row r="236" spans="1:6">
      <c r="A236" t="s">
        <v>400</v>
      </c>
      <c r="B236" t="s">
        <v>355</v>
      </c>
      <c r="C236" t="s">
        <v>421</v>
      </c>
      <c r="D236" t="s">
        <v>398</v>
      </c>
      <c r="E236" t="s">
        <v>417</v>
      </c>
    </row>
    <row r="237" spans="1:6">
      <c r="A237" t="s">
        <v>400</v>
      </c>
      <c r="B237" t="s">
        <v>339</v>
      </c>
      <c r="C237" t="s">
        <v>417</v>
      </c>
      <c r="D237" t="s">
        <v>398</v>
      </c>
      <c r="E237" t="s">
        <v>417</v>
      </c>
    </row>
    <row r="238" spans="1:6">
      <c r="A238" t="s">
        <v>400</v>
      </c>
      <c r="B238" t="s">
        <v>179</v>
      </c>
      <c r="C238" t="s">
        <v>116</v>
      </c>
      <c r="D238" s="52" t="s">
        <v>116</v>
      </c>
      <c r="E238" t="s">
        <v>116</v>
      </c>
      <c r="F238" t="s">
        <v>116</v>
      </c>
    </row>
    <row r="239" spans="1:6">
      <c r="A239" t="s">
        <v>400</v>
      </c>
      <c r="B239" t="s">
        <v>194</v>
      </c>
      <c r="C239" t="s">
        <v>421</v>
      </c>
      <c r="D239" t="s">
        <v>398</v>
      </c>
      <c r="E239" t="s">
        <v>417</v>
      </c>
    </row>
    <row r="240" spans="1:6">
      <c r="A240" t="s">
        <v>400</v>
      </c>
      <c r="B240" t="s">
        <v>340</v>
      </c>
      <c r="C240" t="s">
        <v>417</v>
      </c>
      <c r="D240" t="s">
        <v>398</v>
      </c>
      <c r="E240" t="s">
        <v>417</v>
      </c>
    </row>
    <row r="241" spans="1:6">
      <c r="A241" t="s">
        <v>400</v>
      </c>
      <c r="B241" t="s">
        <v>180</v>
      </c>
      <c r="C241" t="s">
        <v>394</v>
      </c>
      <c r="D241" s="52" t="s">
        <v>394</v>
      </c>
      <c r="E241" t="s">
        <v>394</v>
      </c>
      <c r="F241" t="s">
        <v>388</v>
      </c>
    </row>
    <row r="242" spans="1:6">
      <c r="A242" t="s">
        <v>400</v>
      </c>
      <c r="B242" t="s">
        <v>182</v>
      </c>
      <c r="C242" t="s">
        <v>388</v>
      </c>
      <c r="D242" t="s">
        <v>388</v>
      </c>
      <c r="E242" t="s">
        <v>388</v>
      </c>
    </row>
    <row r="243" spans="1:6">
      <c r="A243" t="s">
        <v>400</v>
      </c>
      <c r="B243" t="s">
        <v>183</v>
      </c>
      <c r="C243" t="s">
        <v>421</v>
      </c>
      <c r="D243" t="s">
        <v>403</v>
      </c>
      <c r="E243" t="s">
        <v>417</v>
      </c>
    </row>
    <row r="244" spans="1:6" ht="13.5" thickBot="1">
      <c r="A244" s="55" t="s">
        <v>400</v>
      </c>
      <c r="B244" s="55" t="s">
        <v>341</v>
      </c>
      <c r="C244" s="55" t="s">
        <v>417</v>
      </c>
      <c r="D244" s="55" t="s">
        <v>403</v>
      </c>
      <c r="E244" s="55" t="s">
        <v>417</v>
      </c>
      <c r="F244" s="55"/>
    </row>
    <row r="245" spans="1:6" ht="13.5" thickTop="1">
      <c r="A245" t="s">
        <v>410</v>
      </c>
      <c r="B245" t="s">
        <v>162</v>
      </c>
      <c r="C245" t="s">
        <v>296</v>
      </c>
      <c r="D245" s="52" t="s">
        <v>296</v>
      </c>
      <c r="E245" t="s">
        <v>296</v>
      </c>
    </row>
    <row r="246" spans="1:6">
      <c r="A246" t="s">
        <v>410</v>
      </c>
      <c r="B246" t="s">
        <v>144</v>
      </c>
      <c r="C246" t="s">
        <v>208</v>
      </c>
      <c r="D246" s="52" t="s">
        <v>208</v>
      </c>
      <c r="E246" t="s">
        <v>208</v>
      </c>
      <c r="F246" t="s">
        <v>208</v>
      </c>
    </row>
    <row r="247" spans="1:6">
      <c r="A247" t="s">
        <v>410</v>
      </c>
      <c r="B247" t="s">
        <v>145</v>
      </c>
      <c r="C247" t="s">
        <v>316</v>
      </c>
      <c r="D247" s="52" t="s">
        <v>316</v>
      </c>
      <c r="E247" t="s">
        <v>316</v>
      </c>
      <c r="F247" t="s">
        <v>265</v>
      </c>
    </row>
    <row r="248" spans="1:6">
      <c r="A248" t="s">
        <v>410</v>
      </c>
      <c r="B248" t="s">
        <v>146</v>
      </c>
      <c r="C248" t="s">
        <v>265</v>
      </c>
      <c r="D248" t="s">
        <v>265</v>
      </c>
      <c r="E248" t="s">
        <v>265</v>
      </c>
    </row>
    <row r="249" spans="1:6">
      <c r="A249" t="s">
        <v>410</v>
      </c>
      <c r="B249" t="s">
        <v>147</v>
      </c>
      <c r="C249" t="s">
        <v>520</v>
      </c>
      <c r="D249" t="s">
        <v>398</v>
      </c>
      <c r="E249" t="s">
        <v>417</v>
      </c>
    </row>
    <row r="250" spans="1:6">
      <c r="A250" t="s">
        <v>410</v>
      </c>
      <c r="B250" t="s">
        <v>187</v>
      </c>
      <c r="C250" t="s">
        <v>421</v>
      </c>
      <c r="D250" t="s">
        <v>398</v>
      </c>
      <c r="E250" t="s">
        <v>417</v>
      </c>
    </row>
    <row r="251" spans="1:6">
      <c r="A251" t="s">
        <v>410</v>
      </c>
      <c r="B251" t="s">
        <v>350</v>
      </c>
      <c r="C251" t="s">
        <v>421</v>
      </c>
      <c r="D251" t="s">
        <v>398</v>
      </c>
      <c r="E251" t="s">
        <v>417</v>
      </c>
    </row>
    <row r="252" spans="1:6">
      <c r="A252" t="s">
        <v>410</v>
      </c>
      <c r="B252" t="s">
        <v>332</v>
      </c>
      <c r="C252" t="s">
        <v>417</v>
      </c>
      <c r="D252" t="s">
        <v>398</v>
      </c>
      <c r="E252" t="s">
        <v>417</v>
      </c>
    </row>
    <row r="253" spans="1:6">
      <c r="A253" t="s">
        <v>410</v>
      </c>
      <c r="B253" t="s">
        <v>148</v>
      </c>
      <c r="C253" t="s">
        <v>261</v>
      </c>
      <c r="D253" s="52" t="s">
        <v>261</v>
      </c>
      <c r="E253" t="s">
        <v>261</v>
      </c>
      <c r="F253" t="s">
        <v>261</v>
      </c>
    </row>
    <row r="254" spans="1:6">
      <c r="A254" t="s">
        <v>410</v>
      </c>
      <c r="B254" t="s">
        <v>149</v>
      </c>
      <c r="C254" t="s">
        <v>207</v>
      </c>
      <c r="D254" s="52" t="s">
        <v>207</v>
      </c>
      <c r="E254" t="s">
        <v>207</v>
      </c>
      <c r="F254" t="s">
        <v>433</v>
      </c>
    </row>
    <row r="255" spans="1:6">
      <c r="A255" t="s">
        <v>410</v>
      </c>
      <c r="B255" t="s">
        <v>150</v>
      </c>
      <c r="C255" t="s">
        <v>434</v>
      </c>
      <c r="D255" s="52" t="s">
        <v>434</v>
      </c>
      <c r="E255" t="s">
        <v>434</v>
      </c>
      <c r="F255" t="s">
        <v>433</v>
      </c>
    </row>
    <row r="256" spans="1:6">
      <c r="A256" t="s">
        <v>410</v>
      </c>
      <c r="B256" t="s">
        <v>151</v>
      </c>
      <c r="C256" t="s">
        <v>433</v>
      </c>
      <c r="D256" t="s">
        <v>433</v>
      </c>
      <c r="E256" t="s">
        <v>433</v>
      </c>
    </row>
    <row r="257" spans="1:6">
      <c r="A257" t="s">
        <v>410</v>
      </c>
      <c r="B257" t="s">
        <v>152</v>
      </c>
      <c r="C257" t="s">
        <v>262</v>
      </c>
      <c r="D257" t="s">
        <v>262</v>
      </c>
      <c r="E257" t="s">
        <v>262</v>
      </c>
    </row>
    <row r="258" spans="1:6">
      <c r="A258" t="s">
        <v>410</v>
      </c>
      <c r="B258" t="s">
        <v>153</v>
      </c>
      <c r="C258" t="s">
        <v>421</v>
      </c>
      <c r="D258" t="s">
        <v>398</v>
      </c>
      <c r="E258" t="s">
        <v>417</v>
      </c>
    </row>
    <row r="259" spans="1:6">
      <c r="A259" t="s">
        <v>410</v>
      </c>
      <c r="B259" t="s">
        <v>351</v>
      </c>
      <c r="C259" t="s">
        <v>421</v>
      </c>
      <c r="D259" t="s">
        <v>398</v>
      </c>
      <c r="E259" t="s">
        <v>417</v>
      </c>
    </row>
    <row r="260" spans="1:6">
      <c r="A260" t="s">
        <v>410</v>
      </c>
      <c r="B260" t="s">
        <v>333</v>
      </c>
      <c r="C260" t="s">
        <v>417</v>
      </c>
      <c r="D260" t="s">
        <v>398</v>
      </c>
      <c r="E260" t="s">
        <v>417</v>
      </c>
    </row>
    <row r="261" spans="1:6">
      <c r="A261" t="s">
        <v>410</v>
      </c>
      <c r="B261" t="s">
        <v>154</v>
      </c>
      <c r="C261" t="s">
        <v>229</v>
      </c>
      <c r="D261" s="52" t="s">
        <v>229</v>
      </c>
      <c r="E261" t="s">
        <v>229</v>
      </c>
      <c r="F261" t="s">
        <v>229</v>
      </c>
    </row>
    <row r="262" spans="1:6">
      <c r="A262" t="s">
        <v>410</v>
      </c>
      <c r="B262" t="s">
        <v>155</v>
      </c>
      <c r="C262" t="s">
        <v>437</v>
      </c>
      <c r="D262" s="52" t="s">
        <v>287</v>
      </c>
      <c r="E262" t="s">
        <v>417</v>
      </c>
      <c r="F262" t="s">
        <v>436</v>
      </c>
    </row>
    <row r="263" spans="1:6">
      <c r="A263" t="s">
        <v>410</v>
      </c>
      <c r="B263" t="s">
        <v>156</v>
      </c>
      <c r="C263" t="s">
        <v>287</v>
      </c>
      <c r="D263" s="52" t="s">
        <v>436</v>
      </c>
      <c r="E263" t="s">
        <v>287</v>
      </c>
      <c r="F263" t="s">
        <v>436</v>
      </c>
    </row>
    <row r="264" spans="1:6">
      <c r="A264" t="s">
        <v>410</v>
      </c>
      <c r="B264" t="s">
        <v>157</v>
      </c>
      <c r="C264" t="s">
        <v>436</v>
      </c>
      <c r="D264" t="s">
        <v>326</v>
      </c>
      <c r="E264" t="s">
        <v>436</v>
      </c>
    </row>
    <row r="265" spans="1:6">
      <c r="A265" t="s">
        <v>410</v>
      </c>
      <c r="B265" t="s">
        <v>158</v>
      </c>
      <c r="C265" t="s">
        <v>326</v>
      </c>
      <c r="D265" t="s">
        <v>439</v>
      </c>
      <c r="E265" t="s">
        <v>326</v>
      </c>
    </row>
    <row r="266" spans="1:6">
      <c r="A266" t="s">
        <v>410</v>
      </c>
      <c r="B266" t="s">
        <v>159</v>
      </c>
      <c r="C266" t="s">
        <v>323</v>
      </c>
      <c r="D266" t="s">
        <v>398</v>
      </c>
      <c r="E266" t="s">
        <v>417</v>
      </c>
    </row>
    <row r="267" spans="1:6">
      <c r="A267" t="s">
        <v>410</v>
      </c>
      <c r="B267" t="s">
        <v>352</v>
      </c>
      <c r="C267" t="s">
        <v>439</v>
      </c>
      <c r="D267" t="s">
        <v>398</v>
      </c>
      <c r="E267" t="s">
        <v>439</v>
      </c>
    </row>
    <row r="268" spans="1:6">
      <c r="A268" t="s">
        <v>410</v>
      </c>
      <c r="B268" t="s">
        <v>334</v>
      </c>
      <c r="C268" t="s">
        <v>417</v>
      </c>
      <c r="D268" t="s">
        <v>398</v>
      </c>
      <c r="E268" t="s">
        <v>417</v>
      </c>
    </row>
    <row r="269" spans="1:6">
      <c r="A269" t="s">
        <v>410</v>
      </c>
      <c r="B269" t="s">
        <v>160</v>
      </c>
      <c r="C269" t="s">
        <v>342</v>
      </c>
      <c r="D269" s="52" t="s">
        <v>342</v>
      </c>
      <c r="E269" t="s">
        <v>342</v>
      </c>
      <c r="F269" t="s">
        <v>342</v>
      </c>
    </row>
    <row r="270" spans="1:6">
      <c r="A270" t="s">
        <v>410</v>
      </c>
      <c r="B270" t="s">
        <v>193</v>
      </c>
      <c r="C270" t="s">
        <v>342</v>
      </c>
      <c r="D270" t="s">
        <v>398</v>
      </c>
      <c r="E270" t="s">
        <v>417</v>
      </c>
    </row>
    <row r="271" spans="1:6">
      <c r="A271" t="s">
        <v>410</v>
      </c>
      <c r="B271" t="s">
        <v>335</v>
      </c>
      <c r="C271" t="s">
        <v>417</v>
      </c>
      <c r="D271" t="s">
        <v>398</v>
      </c>
      <c r="E271" t="s">
        <v>417</v>
      </c>
    </row>
    <row r="272" spans="1:6">
      <c r="A272" t="s">
        <v>410</v>
      </c>
      <c r="B272" t="s">
        <v>161</v>
      </c>
      <c r="C272" t="s">
        <v>368</v>
      </c>
      <c r="D272" s="52" t="s">
        <v>368</v>
      </c>
      <c r="E272" t="s">
        <v>368</v>
      </c>
      <c r="F272" t="s">
        <v>370</v>
      </c>
    </row>
    <row r="273" spans="1:6">
      <c r="A273" t="s">
        <v>410</v>
      </c>
      <c r="B273" t="s">
        <v>184</v>
      </c>
      <c r="C273" t="s">
        <v>395</v>
      </c>
      <c r="D273" t="s">
        <v>395</v>
      </c>
      <c r="E273" t="s">
        <v>395</v>
      </c>
    </row>
    <row r="274" spans="1:6">
      <c r="A274" t="s">
        <v>410</v>
      </c>
      <c r="B274" t="s">
        <v>185</v>
      </c>
      <c r="C274" t="s">
        <v>368</v>
      </c>
      <c r="D274" t="s">
        <v>368</v>
      </c>
      <c r="E274" t="s">
        <v>368</v>
      </c>
    </row>
    <row r="275" spans="1:6">
      <c r="A275" t="s">
        <v>410</v>
      </c>
      <c r="B275" t="s">
        <v>336</v>
      </c>
      <c r="C275" t="s">
        <v>417</v>
      </c>
      <c r="D275" t="s">
        <v>403</v>
      </c>
      <c r="E275" t="s">
        <v>417</v>
      </c>
    </row>
    <row r="276" spans="1:6">
      <c r="A276" t="s">
        <v>410</v>
      </c>
      <c r="B276" t="s">
        <v>164</v>
      </c>
      <c r="C276" t="s">
        <v>208</v>
      </c>
      <c r="D276" s="52" t="s">
        <v>208</v>
      </c>
      <c r="E276" t="s">
        <v>208</v>
      </c>
      <c r="F276" t="s">
        <v>208</v>
      </c>
    </row>
    <row r="277" spans="1:6">
      <c r="A277" t="s">
        <v>410</v>
      </c>
      <c r="B277" t="s">
        <v>165</v>
      </c>
      <c r="C277" t="s">
        <v>316</v>
      </c>
      <c r="D277" s="52" t="s">
        <v>316</v>
      </c>
      <c r="E277" t="s">
        <v>316</v>
      </c>
      <c r="F277" t="s">
        <v>417</v>
      </c>
    </row>
    <row r="278" spans="1:6">
      <c r="A278" t="s">
        <v>410</v>
      </c>
      <c r="B278" t="s">
        <v>166</v>
      </c>
      <c r="C278" t="s">
        <v>265</v>
      </c>
      <c r="D278" t="s">
        <v>265</v>
      </c>
      <c r="E278" t="s">
        <v>265</v>
      </c>
    </row>
    <row r="279" spans="1:6">
      <c r="A279" t="s">
        <v>410</v>
      </c>
      <c r="B279" t="s">
        <v>167</v>
      </c>
      <c r="C279" t="s">
        <v>520</v>
      </c>
      <c r="D279" t="s">
        <v>398</v>
      </c>
      <c r="E279" t="s">
        <v>417</v>
      </c>
    </row>
    <row r="280" spans="1:6">
      <c r="A280" t="s">
        <v>410</v>
      </c>
      <c r="B280" t="s">
        <v>188</v>
      </c>
      <c r="C280" t="s">
        <v>421</v>
      </c>
      <c r="D280" t="s">
        <v>398</v>
      </c>
      <c r="E280" t="s">
        <v>417</v>
      </c>
    </row>
    <row r="281" spans="1:6">
      <c r="A281" t="s">
        <v>410</v>
      </c>
      <c r="B281" t="s">
        <v>353</v>
      </c>
      <c r="C281" t="s">
        <v>421</v>
      </c>
      <c r="D281" t="s">
        <v>398</v>
      </c>
      <c r="E281" t="s">
        <v>417</v>
      </c>
    </row>
    <row r="282" spans="1:6">
      <c r="A282" t="s">
        <v>410</v>
      </c>
      <c r="B282" t="s">
        <v>337</v>
      </c>
      <c r="C282" t="s">
        <v>417</v>
      </c>
      <c r="D282" t="s">
        <v>398</v>
      </c>
      <c r="E282" t="s">
        <v>417</v>
      </c>
    </row>
    <row r="283" spans="1:6">
      <c r="A283" t="s">
        <v>410</v>
      </c>
      <c r="B283" t="s">
        <v>168</v>
      </c>
      <c r="C283" t="s">
        <v>261</v>
      </c>
      <c r="D283" s="52" t="s">
        <v>261</v>
      </c>
      <c r="E283" t="s">
        <v>261</v>
      </c>
      <c r="F283" t="s">
        <v>261</v>
      </c>
    </row>
    <row r="284" spans="1:6">
      <c r="A284" t="s">
        <v>410</v>
      </c>
      <c r="B284" t="s">
        <v>169</v>
      </c>
      <c r="C284" t="s">
        <v>207</v>
      </c>
      <c r="D284" s="52" t="s">
        <v>207</v>
      </c>
      <c r="E284" t="s">
        <v>207</v>
      </c>
      <c r="F284" t="s">
        <v>417</v>
      </c>
    </row>
    <row r="285" spans="1:6">
      <c r="A285" t="s">
        <v>410</v>
      </c>
      <c r="B285" t="s">
        <v>170</v>
      </c>
      <c r="C285" t="s">
        <v>434</v>
      </c>
      <c r="D285" s="52" t="s">
        <v>434</v>
      </c>
      <c r="E285" t="s">
        <v>434</v>
      </c>
      <c r="F285" t="s">
        <v>417</v>
      </c>
    </row>
    <row r="286" spans="1:6">
      <c r="A286" t="s">
        <v>410</v>
      </c>
      <c r="B286" t="s">
        <v>171</v>
      </c>
      <c r="C286" t="s">
        <v>433</v>
      </c>
      <c r="D286" t="s">
        <v>433</v>
      </c>
      <c r="E286" t="s">
        <v>433</v>
      </c>
    </row>
    <row r="287" spans="1:6">
      <c r="A287" t="s">
        <v>410</v>
      </c>
      <c r="B287" t="s">
        <v>172</v>
      </c>
      <c r="C287" t="s">
        <v>262</v>
      </c>
      <c r="D287" t="s">
        <v>262</v>
      </c>
      <c r="E287" t="s">
        <v>262</v>
      </c>
    </row>
    <row r="288" spans="1:6">
      <c r="A288" t="s">
        <v>410</v>
      </c>
      <c r="B288" t="s">
        <v>173</v>
      </c>
      <c r="C288" t="s">
        <v>421</v>
      </c>
      <c r="D288" t="s">
        <v>398</v>
      </c>
      <c r="E288" t="s">
        <v>417</v>
      </c>
    </row>
    <row r="289" spans="1:6">
      <c r="A289" t="s">
        <v>410</v>
      </c>
      <c r="B289" t="s">
        <v>354</v>
      </c>
      <c r="C289" t="s">
        <v>421</v>
      </c>
      <c r="D289" t="s">
        <v>398</v>
      </c>
      <c r="E289" t="s">
        <v>417</v>
      </c>
    </row>
    <row r="290" spans="1:6">
      <c r="A290" t="s">
        <v>410</v>
      </c>
      <c r="B290" t="s">
        <v>338</v>
      </c>
      <c r="C290" t="s">
        <v>417</v>
      </c>
      <c r="D290" t="s">
        <v>398</v>
      </c>
      <c r="E290" t="s">
        <v>417</v>
      </c>
    </row>
    <row r="291" spans="1:6">
      <c r="A291" t="s">
        <v>410</v>
      </c>
      <c r="B291" t="s">
        <v>174</v>
      </c>
      <c r="C291" t="s">
        <v>229</v>
      </c>
      <c r="D291" s="52" t="s">
        <v>229</v>
      </c>
      <c r="E291" t="s">
        <v>229</v>
      </c>
      <c r="F291" t="s">
        <v>229</v>
      </c>
    </row>
    <row r="292" spans="1:6">
      <c r="A292" t="s">
        <v>410</v>
      </c>
      <c r="B292" t="s">
        <v>175</v>
      </c>
      <c r="C292" t="s">
        <v>437</v>
      </c>
      <c r="D292" s="52" t="s">
        <v>287</v>
      </c>
      <c r="E292" t="s">
        <v>417</v>
      </c>
      <c r="F292" t="s">
        <v>417</v>
      </c>
    </row>
    <row r="293" spans="1:6">
      <c r="A293" t="s">
        <v>410</v>
      </c>
      <c r="B293" t="s">
        <v>176</v>
      </c>
      <c r="C293" t="s">
        <v>287</v>
      </c>
      <c r="D293" s="52" t="s">
        <v>436</v>
      </c>
      <c r="E293" t="s">
        <v>287</v>
      </c>
      <c r="F293" t="s">
        <v>417</v>
      </c>
    </row>
    <row r="294" spans="1:6">
      <c r="A294" t="s">
        <v>410</v>
      </c>
      <c r="B294" t="s">
        <v>177</v>
      </c>
      <c r="C294" t="s">
        <v>436</v>
      </c>
      <c r="D294" t="s">
        <v>326</v>
      </c>
      <c r="E294" t="s">
        <v>436</v>
      </c>
    </row>
    <row r="295" spans="1:6">
      <c r="A295" t="s">
        <v>410</v>
      </c>
      <c r="B295" t="s">
        <v>178</v>
      </c>
      <c r="C295" t="s">
        <v>326</v>
      </c>
      <c r="D295" t="s">
        <v>439</v>
      </c>
      <c r="E295" t="s">
        <v>326</v>
      </c>
    </row>
    <row r="296" spans="1:6">
      <c r="A296" t="s">
        <v>410</v>
      </c>
      <c r="B296" t="s">
        <v>181</v>
      </c>
      <c r="C296" t="s">
        <v>323</v>
      </c>
      <c r="D296" t="s">
        <v>398</v>
      </c>
      <c r="E296" t="s">
        <v>417</v>
      </c>
    </row>
    <row r="297" spans="1:6">
      <c r="A297" t="s">
        <v>410</v>
      </c>
      <c r="B297" t="s">
        <v>355</v>
      </c>
      <c r="C297" t="s">
        <v>439</v>
      </c>
      <c r="D297" t="s">
        <v>398</v>
      </c>
      <c r="E297" t="s">
        <v>439</v>
      </c>
    </row>
    <row r="298" spans="1:6">
      <c r="A298" t="s">
        <v>410</v>
      </c>
      <c r="B298" t="s">
        <v>339</v>
      </c>
      <c r="C298" t="s">
        <v>417</v>
      </c>
      <c r="D298" t="s">
        <v>398</v>
      </c>
      <c r="E298" t="s">
        <v>417</v>
      </c>
    </row>
    <row r="299" spans="1:6">
      <c r="A299" t="s">
        <v>410</v>
      </c>
      <c r="B299" t="s">
        <v>179</v>
      </c>
      <c r="C299" t="s">
        <v>342</v>
      </c>
      <c r="D299" s="52" t="s">
        <v>342</v>
      </c>
      <c r="E299" t="s">
        <v>342</v>
      </c>
      <c r="F299" t="s">
        <v>342</v>
      </c>
    </row>
    <row r="300" spans="1:6">
      <c r="A300" t="s">
        <v>410</v>
      </c>
      <c r="B300" t="s">
        <v>194</v>
      </c>
      <c r="C300" t="s">
        <v>342</v>
      </c>
      <c r="D300" t="s">
        <v>398</v>
      </c>
      <c r="E300" t="s">
        <v>417</v>
      </c>
    </row>
    <row r="301" spans="1:6">
      <c r="A301" t="s">
        <v>410</v>
      </c>
      <c r="B301" t="s">
        <v>340</v>
      </c>
      <c r="C301" t="s">
        <v>417</v>
      </c>
      <c r="D301" t="s">
        <v>398</v>
      </c>
      <c r="E301" t="s">
        <v>417</v>
      </c>
    </row>
    <row r="302" spans="1:6">
      <c r="A302" t="s">
        <v>410</v>
      </c>
      <c r="B302" t="s">
        <v>180</v>
      </c>
      <c r="C302" t="s">
        <v>368</v>
      </c>
      <c r="D302" s="52" t="s">
        <v>368</v>
      </c>
      <c r="E302" t="s">
        <v>368</v>
      </c>
      <c r="F302" t="s">
        <v>370</v>
      </c>
    </row>
    <row r="303" spans="1:6">
      <c r="A303" t="s">
        <v>410</v>
      </c>
      <c r="B303" t="s">
        <v>182</v>
      </c>
      <c r="C303" t="s">
        <v>395</v>
      </c>
      <c r="D303" t="s">
        <v>395</v>
      </c>
      <c r="E303" t="s">
        <v>395</v>
      </c>
    </row>
    <row r="304" spans="1:6">
      <c r="A304" t="s">
        <v>410</v>
      </c>
      <c r="B304" t="s">
        <v>183</v>
      </c>
      <c r="C304" t="s">
        <v>368</v>
      </c>
      <c r="D304" t="s">
        <v>368</v>
      </c>
      <c r="E304" t="s">
        <v>368</v>
      </c>
    </row>
    <row r="305" spans="1:6" ht="13.5" thickBot="1">
      <c r="A305" s="55" t="s">
        <v>410</v>
      </c>
      <c r="B305" s="55" t="s">
        <v>341</v>
      </c>
      <c r="C305" s="55" t="s">
        <v>417</v>
      </c>
      <c r="D305" s="55" t="s">
        <v>403</v>
      </c>
      <c r="E305" s="55" t="s">
        <v>417</v>
      </c>
      <c r="F305" s="55"/>
    </row>
    <row r="306" spans="1:6" ht="13.5" thickTop="1">
      <c r="A306" t="s">
        <v>414</v>
      </c>
      <c r="B306" t="s">
        <v>162</v>
      </c>
      <c r="C306" t="s">
        <v>440</v>
      </c>
      <c r="D306" s="52" t="s">
        <v>440</v>
      </c>
      <c r="E306" t="s">
        <v>440</v>
      </c>
    </row>
    <row r="307" spans="1:6">
      <c r="A307" t="s">
        <v>414</v>
      </c>
      <c r="B307" t="s">
        <v>144</v>
      </c>
      <c r="C307" t="s">
        <v>132</v>
      </c>
      <c r="D307" s="52" t="s">
        <v>132</v>
      </c>
      <c r="E307" t="s">
        <v>132</v>
      </c>
      <c r="F307" t="s">
        <v>132</v>
      </c>
    </row>
    <row r="308" spans="1:6">
      <c r="A308" t="s">
        <v>414</v>
      </c>
      <c r="B308" t="s">
        <v>145</v>
      </c>
      <c r="C308" t="s">
        <v>206</v>
      </c>
      <c r="D308" s="52" t="s">
        <v>206</v>
      </c>
      <c r="E308" t="s">
        <v>206</v>
      </c>
      <c r="F308" t="s">
        <v>206</v>
      </c>
    </row>
    <row r="309" spans="1:6">
      <c r="A309" t="s">
        <v>414</v>
      </c>
      <c r="B309" t="s">
        <v>146</v>
      </c>
      <c r="C309" t="s">
        <v>441</v>
      </c>
      <c r="D309" t="s">
        <v>441</v>
      </c>
      <c r="E309" t="s">
        <v>441</v>
      </c>
    </row>
    <row r="310" spans="1:6">
      <c r="A310" t="s">
        <v>414</v>
      </c>
      <c r="B310" t="s">
        <v>147</v>
      </c>
      <c r="C310" t="s">
        <v>264</v>
      </c>
      <c r="D310" t="s">
        <v>398</v>
      </c>
      <c r="E310" t="s">
        <v>417</v>
      </c>
    </row>
    <row r="311" spans="1:6">
      <c r="A311" t="s">
        <v>414</v>
      </c>
      <c r="B311" t="s">
        <v>187</v>
      </c>
      <c r="C311" t="s">
        <v>421</v>
      </c>
      <c r="D311" t="s">
        <v>398</v>
      </c>
      <c r="E311" t="s">
        <v>417</v>
      </c>
    </row>
    <row r="312" spans="1:6">
      <c r="A312" t="s">
        <v>414</v>
      </c>
      <c r="B312" t="s">
        <v>350</v>
      </c>
      <c r="C312" t="s">
        <v>421</v>
      </c>
      <c r="D312" t="s">
        <v>398</v>
      </c>
      <c r="E312" t="s">
        <v>417</v>
      </c>
    </row>
    <row r="313" spans="1:6">
      <c r="A313" t="s">
        <v>414</v>
      </c>
      <c r="B313" t="s">
        <v>332</v>
      </c>
      <c r="C313" t="s">
        <v>417</v>
      </c>
      <c r="D313" t="s">
        <v>398</v>
      </c>
      <c r="E313" t="s">
        <v>417</v>
      </c>
    </row>
    <row r="314" spans="1:6">
      <c r="A314" t="s">
        <v>414</v>
      </c>
      <c r="B314" t="s">
        <v>148</v>
      </c>
      <c r="C314" t="s">
        <v>292</v>
      </c>
      <c r="D314" s="52" t="s">
        <v>292</v>
      </c>
      <c r="E314" t="s">
        <v>292</v>
      </c>
      <c r="F314" t="s">
        <v>292</v>
      </c>
    </row>
    <row r="315" spans="1:6">
      <c r="A315" t="s">
        <v>414</v>
      </c>
      <c r="B315" t="s">
        <v>149</v>
      </c>
      <c r="C315" t="s">
        <v>443</v>
      </c>
      <c r="D315" s="52" t="s">
        <v>313</v>
      </c>
      <c r="E315" t="s">
        <v>417</v>
      </c>
      <c r="F315" t="s">
        <v>514</v>
      </c>
    </row>
    <row r="316" spans="1:6">
      <c r="A316" t="s">
        <v>414</v>
      </c>
      <c r="B316" t="s">
        <v>150</v>
      </c>
      <c r="C316" t="s">
        <v>313</v>
      </c>
      <c r="D316" s="52" t="s">
        <v>514</v>
      </c>
      <c r="E316" t="s">
        <v>313</v>
      </c>
      <c r="F316" t="s">
        <v>514</v>
      </c>
    </row>
    <row r="317" spans="1:6">
      <c r="A317" t="s">
        <v>414</v>
      </c>
      <c r="B317" t="s">
        <v>151</v>
      </c>
      <c r="C317" t="s">
        <v>514</v>
      </c>
      <c r="D317" t="s">
        <v>398</v>
      </c>
      <c r="E317" t="s">
        <v>514</v>
      </c>
    </row>
    <row r="318" spans="1:6">
      <c r="A318" t="s">
        <v>414</v>
      </c>
      <c r="B318" t="s">
        <v>152</v>
      </c>
      <c r="C318" t="s">
        <v>139</v>
      </c>
      <c r="D318" t="s">
        <v>398</v>
      </c>
      <c r="E318" t="s">
        <v>417</v>
      </c>
    </row>
    <row r="319" spans="1:6">
      <c r="A319" t="s">
        <v>414</v>
      </c>
      <c r="B319" t="s">
        <v>153</v>
      </c>
      <c r="C319" t="s">
        <v>442</v>
      </c>
      <c r="D319" t="s">
        <v>398</v>
      </c>
      <c r="E319" t="s">
        <v>417</v>
      </c>
    </row>
    <row r="320" spans="1:6">
      <c r="A320" t="s">
        <v>414</v>
      </c>
      <c r="B320" t="s">
        <v>351</v>
      </c>
      <c r="C320" t="s">
        <v>217</v>
      </c>
      <c r="D320" t="s">
        <v>398</v>
      </c>
      <c r="E320" t="s">
        <v>417</v>
      </c>
    </row>
    <row r="321" spans="1:6">
      <c r="A321" t="s">
        <v>414</v>
      </c>
      <c r="B321" t="s">
        <v>333</v>
      </c>
      <c r="C321" t="s">
        <v>417</v>
      </c>
      <c r="D321" t="s">
        <v>398</v>
      </c>
      <c r="E321" t="s">
        <v>417</v>
      </c>
    </row>
    <row r="322" spans="1:6">
      <c r="A322" t="s">
        <v>414</v>
      </c>
      <c r="B322" t="s">
        <v>154</v>
      </c>
      <c r="C322" t="s">
        <v>133</v>
      </c>
      <c r="D322" s="52" t="s">
        <v>133</v>
      </c>
      <c r="E322" t="s">
        <v>133</v>
      </c>
      <c r="F322" t="s">
        <v>140</v>
      </c>
    </row>
    <row r="323" spans="1:6">
      <c r="A323" t="s">
        <v>414</v>
      </c>
      <c r="B323" t="s">
        <v>155</v>
      </c>
      <c r="C323" t="s">
        <v>192</v>
      </c>
      <c r="D323" s="52" t="s">
        <v>192</v>
      </c>
      <c r="E323" t="s">
        <v>192</v>
      </c>
      <c r="F323" t="s">
        <v>140</v>
      </c>
    </row>
    <row r="324" spans="1:6">
      <c r="A324" t="s">
        <v>414</v>
      </c>
      <c r="B324" t="s">
        <v>156</v>
      </c>
      <c r="C324" t="s">
        <v>324</v>
      </c>
      <c r="D324" s="52" t="s">
        <v>324</v>
      </c>
      <c r="E324" t="s">
        <v>324</v>
      </c>
      <c r="F324" t="s">
        <v>140</v>
      </c>
    </row>
    <row r="325" spans="1:6">
      <c r="A325" t="s">
        <v>414</v>
      </c>
      <c r="B325" t="s">
        <v>157</v>
      </c>
      <c r="C325" t="s">
        <v>444</v>
      </c>
      <c r="D325" t="s">
        <v>444</v>
      </c>
      <c r="E325" t="s">
        <v>444</v>
      </c>
    </row>
    <row r="326" spans="1:6">
      <c r="A326" t="s">
        <v>414</v>
      </c>
      <c r="B326" t="s">
        <v>158</v>
      </c>
      <c r="C326" t="s">
        <v>326</v>
      </c>
      <c r="D326" t="s">
        <v>140</v>
      </c>
      <c r="E326" t="s">
        <v>417</v>
      </c>
    </row>
    <row r="327" spans="1:6">
      <c r="A327" t="s">
        <v>414</v>
      </c>
      <c r="B327" t="s">
        <v>159</v>
      </c>
      <c r="C327" t="s">
        <v>134</v>
      </c>
      <c r="D327" t="s">
        <v>398</v>
      </c>
      <c r="E327" t="s">
        <v>417</v>
      </c>
    </row>
    <row r="328" spans="1:6">
      <c r="A328" t="s">
        <v>414</v>
      </c>
      <c r="B328" t="s">
        <v>352</v>
      </c>
      <c r="C328" t="s">
        <v>140</v>
      </c>
      <c r="D328" t="s">
        <v>398</v>
      </c>
      <c r="E328" t="s">
        <v>140</v>
      </c>
    </row>
    <row r="329" spans="1:6">
      <c r="A329" t="s">
        <v>414</v>
      </c>
      <c r="B329" t="s">
        <v>334</v>
      </c>
      <c r="C329" t="s">
        <v>629</v>
      </c>
      <c r="D329" t="s">
        <v>398</v>
      </c>
      <c r="E329" t="s">
        <v>417</v>
      </c>
    </row>
    <row r="330" spans="1:6">
      <c r="A330" t="s">
        <v>414</v>
      </c>
      <c r="B330" t="s">
        <v>160</v>
      </c>
      <c r="C330" t="s">
        <v>114</v>
      </c>
      <c r="D330" s="52" t="s">
        <v>114</v>
      </c>
      <c r="E330" t="s">
        <v>114</v>
      </c>
      <c r="F330" t="s">
        <v>114</v>
      </c>
    </row>
    <row r="331" spans="1:6">
      <c r="A331" t="s">
        <v>414</v>
      </c>
      <c r="B331" t="s">
        <v>193</v>
      </c>
      <c r="C331" t="s">
        <v>421</v>
      </c>
      <c r="D331" t="s">
        <v>398</v>
      </c>
      <c r="E331" t="s">
        <v>417</v>
      </c>
    </row>
    <row r="332" spans="1:6">
      <c r="A332" t="s">
        <v>414</v>
      </c>
      <c r="B332" t="s">
        <v>335</v>
      </c>
      <c r="C332" t="s">
        <v>417</v>
      </c>
      <c r="D332" t="s">
        <v>398</v>
      </c>
      <c r="E332" t="s">
        <v>417</v>
      </c>
    </row>
    <row r="333" spans="1:6">
      <c r="A333" t="s">
        <v>414</v>
      </c>
      <c r="B333" t="s">
        <v>161</v>
      </c>
      <c r="C333" t="s">
        <v>376</v>
      </c>
      <c r="D333" s="52" t="s">
        <v>376</v>
      </c>
      <c r="E333" t="s">
        <v>376</v>
      </c>
      <c r="F333" t="s">
        <v>376</v>
      </c>
    </row>
    <row r="334" spans="1:6">
      <c r="A334" t="s">
        <v>414</v>
      </c>
      <c r="B334" t="s">
        <v>184</v>
      </c>
      <c r="C334" t="s">
        <v>377</v>
      </c>
      <c r="D334" t="s">
        <v>377</v>
      </c>
      <c r="E334" t="s">
        <v>377</v>
      </c>
    </row>
    <row r="335" spans="1:6">
      <c r="A335" t="s">
        <v>414</v>
      </c>
      <c r="B335" t="s">
        <v>185</v>
      </c>
      <c r="C335" t="s">
        <v>45</v>
      </c>
      <c r="D335" t="s">
        <v>403</v>
      </c>
      <c r="E335" t="s">
        <v>417</v>
      </c>
    </row>
    <row r="336" spans="1:6">
      <c r="A336" t="s">
        <v>414</v>
      </c>
      <c r="B336" t="s">
        <v>336</v>
      </c>
      <c r="C336" t="s">
        <v>417</v>
      </c>
      <c r="D336" t="s">
        <v>403</v>
      </c>
      <c r="E336" t="s">
        <v>417</v>
      </c>
    </row>
    <row r="337" spans="1:6">
      <c r="A337" t="s">
        <v>414</v>
      </c>
      <c r="B337" t="s">
        <v>164</v>
      </c>
      <c r="C337" t="s">
        <v>132</v>
      </c>
      <c r="D337" s="52" t="s">
        <v>132</v>
      </c>
      <c r="E337" t="s">
        <v>132</v>
      </c>
      <c r="F337" t="s">
        <v>132</v>
      </c>
    </row>
    <row r="338" spans="1:6">
      <c r="A338" t="s">
        <v>414</v>
      </c>
      <c r="B338" t="s">
        <v>165</v>
      </c>
      <c r="C338" t="s">
        <v>206</v>
      </c>
      <c r="D338" s="52" t="s">
        <v>206</v>
      </c>
      <c r="E338" t="s">
        <v>206</v>
      </c>
      <c r="F338" t="s">
        <v>417</v>
      </c>
    </row>
    <row r="339" spans="1:6">
      <c r="A339" t="s">
        <v>414</v>
      </c>
      <c r="B339" t="s">
        <v>166</v>
      </c>
      <c r="C339" t="s">
        <v>441</v>
      </c>
      <c r="D339" t="s">
        <v>441</v>
      </c>
      <c r="E339" t="s">
        <v>441</v>
      </c>
    </row>
    <row r="340" spans="1:6">
      <c r="A340" t="s">
        <v>414</v>
      </c>
      <c r="B340" t="s">
        <v>167</v>
      </c>
      <c r="C340" t="s">
        <v>264</v>
      </c>
      <c r="D340" t="s">
        <v>398</v>
      </c>
      <c r="E340" t="s">
        <v>417</v>
      </c>
    </row>
    <row r="341" spans="1:6">
      <c r="A341" t="s">
        <v>414</v>
      </c>
      <c r="B341" t="s">
        <v>188</v>
      </c>
      <c r="C341" t="s">
        <v>421</v>
      </c>
      <c r="D341" t="s">
        <v>398</v>
      </c>
      <c r="E341" t="s">
        <v>417</v>
      </c>
    </row>
    <row r="342" spans="1:6">
      <c r="A342" t="s">
        <v>414</v>
      </c>
      <c r="B342" t="s">
        <v>353</v>
      </c>
      <c r="C342" t="s">
        <v>421</v>
      </c>
      <c r="D342" t="s">
        <v>398</v>
      </c>
      <c r="E342" t="s">
        <v>417</v>
      </c>
    </row>
    <row r="343" spans="1:6">
      <c r="A343" t="s">
        <v>414</v>
      </c>
      <c r="B343" t="s">
        <v>337</v>
      </c>
      <c r="C343" t="s">
        <v>417</v>
      </c>
      <c r="D343" t="s">
        <v>398</v>
      </c>
      <c r="E343" t="s">
        <v>417</v>
      </c>
    </row>
    <row r="344" spans="1:6">
      <c r="A344" t="s">
        <v>414</v>
      </c>
      <c r="B344" t="s">
        <v>168</v>
      </c>
      <c r="C344" t="s">
        <v>292</v>
      </c>
      <c r="D344" s="52" t="s">
        <v>292</v>
      </c>
      <c r="E344" t="s">
        <v>292</v>
      </c>
      <c r="F344" t="s">
        <v>292</v>
      </c>
    </row>
    <row r="345" spans="1:6">
      <c r="A345" t="s">
        <v>414</v>
      </c>
      <c r="B345" t="s">
        <v>169</v>
      </c>
      <c r="C345" t="s">
        <v>443</v>
      </c>
      <c r="D345" s="52" t="s">
        <v>313</v>
      </c>
      <c r="E345" t="s">
        <v>417</v>
      </c>
      <c r="F345" t="s">
        <v>417</v>
      </c>
    </row>
    <row r="346" spans="1:6">
      <c r="A346" t="s">
        <v>414</v>
      </c>
      <c r="B346" t="s">
        <v>170</v>
      </c>
      <c r="C346" t="s">
        <v>313</v>
      </c>
      <c r="D346" s="52" t="s">
        <v>514</v>
      </c>
      <c r="E346" t="s">
        <v>313</v>
      </c>
      <c r="F346" t="s">
        <v>417</v>
      </c>
    </row>
    <row r="347" spans="1:6">
      <c r="A347" t="s">
        <v>414</v>
      </c>
      <c r="B347" t="s">
        <v>171</v>
      </c>
      <c r="C347" t="s">
        <v>514</v>
      </c>
      <c r="D347" t="s">
        <v>398</v>
      </c>
      <c r="E347" t="s">
        <v>514</v>
      </c>
    </row>
    <row r="348" spans="1:6">
      <c r="A348" t="s">
        <v>414</v>
      </c>
      <c r="B348" t="s">
        <v>172</v>
      </c>
      <c r="C348" t="s">
        <v>139</v>
      </c>
      <c r="D348" t="s">
        <v>398</v>
      </c>
      <c r="E348" t="s">
        <v>417</v>
      </c>
    </row>
    <row r="349" spans="1:6">
      <c r="A349" t="s">
        <v>414</v>
      </c>
      <c r="B349" t="s">
        <v>173</v>
      </c>
      <c r="C349" t="s">
        <v>442</v>
      </c>
      <c r="D349" t="s">
        <v>398</v>
      </c>
      <c r="E349" t="s">
        <v>417</v>
      </c>
    </row>
    <row r="350" spans="1:6">
      <c r="A350" t="s">
        <v>414</v>
      </c>
      <c r="B350" t="s">
        <v>354</v>
      </c>
      <c r="C350" t="s">
        <v>217</v>
      </c>
      <c r="D350" t="s">
        <v>398</v>
      </c>
      <c r="E350" t="s">
        <v>417</v>
      </c>
    </row>
    <row r="351" spans="1:6">
      <c r="A351" t="s">
        <v>414</v>
      </c>
      <c r="B351" t="s">
        <v>338</v>
      </c>
      <c r="C351" t="s">
        <v>417</v>
      </c>
      <c r="D351" t="s">
        <v>398</v>
      </c>
      <c r="E351" t="s">
        <v>417</v>
      </c>
    </row>
    <row r="352" spans="1:6">
      <c r="A352" t="s">
        <v>414</v>
      </c>
      <c r="B352" t="s">
        <v>174</v>
      </c>
      <c r="C352" t="s">
        <v>133</v>
      </c>
      <c r="D352" s="52" t="s">
        <v>133</v>
      </c>
      <c r="E352" t="s">
        <v>133</v>
      </c>
      <c r="F352" t="s">
        <v>140</v>
      </c>
    </row>
    <row r="353" spans="1:6">
      <c r="A353" t="s">
        <v>414</v>
      </c>
      <c r="B353" t="s">
        <v>175</v>
      </c>
      <c r="C353" t="s">
        <v>192</v>
      </c>
      <c r="D353" s="52" t="s">
        <v>192</v>
      </c>
      <c r="E353" t="s">
        <v>192</v>
      </c>
      <c r="F353" t="s">
        <v>417</v>
      </c>
    </row>
    <row r="354" spans="1:6">
      <c r="A354" t="s">
        <v>414</v>
      </c>
      <c r="B354" t="s">
        <v>176</v>
      </c>
      <c r="C354" t="s">
        <v>324</v>
      </c>
      <c r="D354" s="52" t="s">
        <v>324</v>
      </c>
      <c r="E354" t="s">
        <v>324</v>
      </c>
      <c r="F354" t="s">
        <v>417</v>
      </c>
    </row>
    <row r="355" spans="1:6">
      <c r="A355" t="s">
        <v>414</v>
      </c>
      <c r="B355" t="s">
        <v>177</v>
      </c>
      <c r="C355" t="s">
        <v>444</v>
      </c>
      <c r="D355" t="s">
        <v>444</v>
      </c>
      <c r="E355" t="s">
        <v>444</v>
      </c>
    </row>
    <row r="356" spans="1:6">
      <c r="A356" t="s">
        <v>414</v>
      </c>
      <c r="B356" t="s">
        <v>178</v>
      </c>
      <c r="C356" t="s">
        <v>326</v>
      </c>
      <c r="D356" t="s">
        <v>140</v>
      </c>
      <c r="E356" t="s">
        <v>417</v>
      </c>
    </row>
    <row r="357" spans="1:6">
      <c r="A357" t="s">
        <v>414</v>
      </c>
      <c r="B357" t="s">
        <v>181</v>
      </c>
      <c r="C357" t="s">
        <v>134</v>
      </c>
      <c r="D357" t="s">
        <v>398</v>
      </c>
      <c r="E357" t="s">
        <v>417</v>
      </c>
    </row>
    <row r="358" spans="1:6">
      <c r="A358" t="s">
        <v>414</v>
      </c>
      <c r="B358" t="s">
        <v>355</v>
      </c>
      <c r="C358" t="s">
        <v>140</v>
      </c>
      <c r="D358" t="s">
        <v>398</v>
      </c>
      <c r="E358" t="s">
        <v>140</v>
      </c>
    </row>
    <row r="359" spans="1:6">
      <c r="A359" t="s">
        <v>414</v>
      </c>
      <c r="B359" t="s">
        <v>339</v>
      </c>
      <c r="C359" t="s">
        <v>629</v>
      </c>
      <c r="D359" t="s">
        <v>398</v>
      </c>
      <c r="E359" t="s">
        <v>417</v>
      </c>
    </row>
    <row r="360" spans="1:6">
      <c r="A360" t="s">
        <v>414</v>
      </c>
      <c r="B360" t="s">
        <v>179</v>
      </c>
      <c r="C360" t="s">
        <v>114</v>
      </c>
      <c r="D360" s="52" t="s">
        <v>114</v>
      </c>
      <c r="E360" t="s">
        <v>114</v>
      </c>
      <c r="F360" t="s">
        <v>114</v>
      </c>
    </row>
    <row r="361" spans="1:6">
      <c r="A361" t="s">
        <v>414</v>
      </c>
      <c r="B361" t="s">
        <v>194</v>
      </c>
      <c r="C361" t="s">
        <v>421</v>
      </c>
      <c r="D361" t="s">
        <v>398</v>
      </c>
      <c r="E361" t="s">
        <v>417</v>
      </c>
    </row>
    <row r="362" spans="1:6">
      <c r="A362" t="s">
        <v>414</v>
      </c>
      <c r="B362" t="s">
        <v>340</v>
      </c>
      <c r="C362" t="s">
        <v>417</v>
      </c>
      <c r="D362" t="s">
        <v>398</v>
      </c>
      <c r="E362" t="s">
        <v>417</v>
      </c>
    </row>
    <row r="363" spans="1:6">
      <c r="A363" t="s">
        <v>414</v>
      </c>
      <c r="B363" t="s">
        <v>180</v>
      </c>
      <c r="C363" t="s">
        <v>377</v>
      </c>
      <c r="D363" s="52" t="s">
        <v>377</v>
      </c>
      <c r="E363" t="s">
        <v>377</v>
      </c>
      <c r="F363" t="s">
        <v>376</v>
      </c>
    </row>
    <row r="364" spans="1:6">
      <c r="A364" t="s">
        <v>414</v>
      </c>
      <c r="B364" t="s">
        <v>182</v>
      </c>
      <c r="C364" t="s">
        <v>376</v>
      </c>
      <c r="D364" t="s">
        <v>376</v>
      </c>
      <c r="E364" t="s">
        <v>376</v>
      </c>
    </row>
    <row r="365" spans="1:6">
      <c r="A365" t="s">
        <v>414</v>
      </c>
      <c r="B365" t="s">
        <v>183</v>
      </c>
      <c r="C365" t="s">
        <v>45</v>
      </c>
      <c r="D365" t="s">
        <v>403</v>
      </c>
      <c r="E365" t="s">
        <v>417</v>
      </c>
    </row>
    <row r="366" spans="1:6" ht="13.5" thickBot="1">
      <c r="A366" s="55" t="s">
        <v>414</v>
      </c>
      <c r="B366" s="55" t="s">
        <v>341</v>
      </c>
      <c r="C366" s="55" t="s">
        <v>417</v>
      </c>
      <c r="D366" s="55" t="s">
        <v>403</v>
      </c>
      <c r="E366" s="55" t="s">
        <v>417</v>
      </c>
      <c r="F366" s="55"/>
    </row>
    <row r="367" spans="1:6" ht="13.5" thickTop="1">
      <c r="A367" t="s">
        <v>79</v>
      </c>
      <c r="B367" t="s">
        <v>162</v>
      </c>
      <c r="C367" t="s">
        <v>222</v>
      </c>
      <c r="D367" s="52" t="s">
        <v>222</v>
      </c>
      <c r="E367" t="s">
        <v>222</v>
      </c>
    </row>
    <row r="368" spans="1:6">
      <c r="A368" t="s">
        <v>79</v>
      </c>
      <c r="B368" t="s">
        <v>144</v>
      </c>
      <c r="C368" t="s">
        <v>213</v>
      </c>
      <c r="D368" s="52" t="s">
        <v>125</v>
      </c>
      <c r="E368" t="s">
        <v>417</v>
      </c>
      <c r="F368" t="s">
        <v>125</v>
      </c>
    </row>
    <row r="369" spans="1:6">
      <c r="A369" t="s">
        <v>79</v>
      </c>
      <c r="B369" t="s">
        <v>145</v>
      </c>
      <c r="C369" t="s">
        <v>125</v>
      </c>
      <c r="D369" s="52" t="s">
        <v>589</v>
      </c>
      <c r="E369" t="s">
        <v>125</v>
      </c>
      <c r="F369" t="s">
        <v>589</v>
      </c>
    </row>
    <row r="370" spans="1:6">
      <c r="A370" t="s">
        <v>79</v>
      </c>
      <c r="B370" t="s">
        <v>146</v>
      </c>
      <c r="C370" t="s">
        <v>482</v>
      </c>
      <c r="D370" t="s">
        <v>398</v>
      </c>
      <c r="E370" t="s">
        <v>417</v>
      </c>
    </row>
    <row r="371" spans="1:6">
      <c r="A371" t="s">
        <v>79</v>
      </c>
      <c r="B371" t="s">
        <v>147</v>
      </c>
      <c r="C371" t="s">
        <v>421</v>
      </c>
      <c r="D371" t="s">
        <v>398</v>
      </c>
      <c r="E371" t="s">
        <v>417</v>
      </c>
    </row>
    <row r="372" spans="1:6">
      <c r="A372" t="s">
        <v>79</v>
      </c>
      <c r="B372" t="s">
        <v>187</v>
      </c>
      <c r="C372" t="s">
        <v>421</v>
      </c>
      <c r="D372" t="s">
        <v>398</v>
      </c>
      <c r="E372" t="s">
        <v>417</v>
      </c>
    </row>
    <row r="373" spans="1:6">
      <c r="A373" t="s">
        <v>79</v>
      </c>
      <c r="B373" t="s">
        <v>350</v>
      </c>
      <c r="C373" t="s">
        <v>421</v>
      </c>
      <c r="D373" t="s">
        <v>398</v>
      </c>
      <c r="E373" t="s">
        <v>417</v>
      </c>
    </row>
    <row r="374" spans="1:6">
      <c r="A374" t="s">
        <v>79</v>
      </c>
      <c r="B374" t="s">
        <v>332</v>
      </c>
      <c r="C374" t="s">
        <v>417</v>
      </c>
      <c r="D374" t="s">
        <v>398</v>
      </c>
      <c r="E374" t="s">
        <v>417</v>
      </c>
    </row>
    <row r="375" spans="1:6">
      <c r="A375" t="s">
        <v>79</v>
      </c>
      <c r="B375" t="s">
        <v>148</v>
      </c>
      <c r="C375" t="s">
        <v>269</v>
      </c>
      <c r="D375" s="52" t="s">
        <v>269</v>
      </c>
      <c r="E375" t="s">
        <v>269</v>
      </c>
      <c r="F375" t="s">
        <v>269</v>
      </c>
    </row>
    <row r="376" spans="1:6">
      <c r="A376" t="s">
        <v>79</v>
      </c>
      <c r="B376" t="s">
        <v>149</v>
      </c>
      <c r="C376" t="s">
        <v>628</v>
      </c>
      <c r="D376" s="52" t="s">
        <v>446</v>
      </c>
      <c r="E376" t="s">
        <v>417</v>
      </c>
      <c r="F376" t="s">
        <v>446</v>
      </c>
    </row>
    <row r="377" spans="1:6">
      <c r="A377" t="s">
        <v>79</v>
      </c>
      <c r="B377" t="s">
        <v>150</v>
      </c>
      <c r="C377" t="s">
        <v>446</v>
      </c>
      <c r="D377" s="52" t="s">
        <v>225</v>
      </c>
      <c r="E377" t="s">
        <v>446</v>
      </c>
      <c r="F377" t="s">
        <v>533</v>
      </c>
    </row>
    <row r="378" spans="1:6">
      <c r="A378" t="s">
        <v>79</v>
      </c>
      <c r="B378" t="s">
        <v>151</v>
      </c>
      <c r="C378" t="s">
        <v>225</v>
      </c>
      <c r="D378" t="s">
        <v>398</v>
      </c>
      <c r="E378" t="s">
        <v>225</v>
      </c>
    </row>
    <row r="379" spans="1:6">
      <c r="A379" t="s">
        <v>79</v>
      </c>
      <c r="B379" t="s">
        <v>152</v>
      </c>
      <c r="C379" t="s">
        <v>421</v>
      </c>
      <c r="D379" t="s">
        <v>398</v>
      </c>
      <c r="E379" t="s">
        <v>417</v>
      </c>
    </row>
    <row r="380" spans="1:6">
      <c r="A380" t="s">
        <v>79</v>
      </c>
      <c r="B380" t="s">
        <v>153</v>
      </c>
      <c r="C380" t="s">
        <v>421</v>
      </c>
      <c r="D380" t="s">
        <v>398</v>
      </c>
      <c r="E380" t="s">
        <v>417</v>
      </c>
    </row>
    <row r="381" spans="1:6">
      <c r="A381" t="s">
        <v>79</v>
      </c>
      <c r="B381" t="s">
        <v>351</v>
      </c>
      <c r="C381" t="s">
        <v>421</v>
      </c>
      <c r="D381" t="s">
        <v>398</v>
      </c>
      <c r="E381" t="s">
        <v>417</v>
      </c>
    </row>
    <row r="382" spans="1:6">
      <c r="A382" t="s">
        <v>79</v>
      </c>
      <c r="B382" t="s">
        <v>333</v>
      </c>
      <c r="C382" t="s">
        <v>417</v>
      </c>
      <c r="D382" t="s">
        <v>398</v>
      </c>
      <c r="E382" t="s">
        <v>417</v>
      </c>
    </row>
    <row r="383" spans="1:6">
      <c r="A383" t="s">
        <v>79</v>
      </c>
      <c r="B383" t="s">
        <v>154</v>
      </c>
      <c r="C383" t="s">
        <v>210</v>
      </c>
      <c r="D383" s="52" t="s">
        <v>210</v>
      </c>
      <c r="E383" t="s">
        <v>210</v>
      </c>
      <c r="F383" t="s">
        <v>210</v>
      </c>
    </row>
    <row r="384" spans="1:6">
      <c r="A384" t="s">
        <v>79</v>
      </c>
      <c r="B384" t="s">
        <v>155</v>
      </c>
      <c r="C384" t="s">
        <v>274</v>
      </c>
      <c r="D384" s="52" t="s">
        <v>293</v>
      </c>
      <c r="E384" t="s">
        <v>417</v>
      </c>
      <c r="F384" t="s">
        <v>447</v>
      </c>
    </row>
    <row r="385" spans="1:6">
      <c r="A385" t="s">
        <v>79</v>
      </c>
      <c r="B385" t="s">
        <v>156</v>
      </c>
      <c r="C385" t="s">
        <v>293</v>
      </c>
      <c r="D385" s="52" t="s">
        <v>447</v>
      </c>
      <c r="E385" t="s">
        <v>293</v>
      </c>
      <c r="F385" t="s">
        <v>447</v>
      </c>
    </row>
    <row r="386" spans="1:6">
      <c r="A386" t="s">
        <v>79</v>
      </c>
      <c r="B386" t="s">
        <v>157</v>
      </c>
      <c r="C386" t="s">
        <v>137</v>
      </c>
      <c r="D386" t="s">
        <v>122</v>
      </c>
      <c r="E386" t="s">
        <v>417</v>
      </c>
    </row>
    <row r="387" spans="1:6">
      <c r="A387" t="s">
        <v>79</v>
      </c>
      <c r="B387" t="s">
        <v>158</v>
      </c>
      <c r="C387" t="s">
        <v>447</v>
      </c>
      <c r="D387" t="s">
        <v>398</v>
      </c>
      <c r="E387" t="s">
        <v>447</v>
      </c>
    </row>
    <row r="388" spans="1:6">
      <c r="A388" t="s">
        <v>79</v>
      </c>
      <c r="B388" t="s">
        <v>159</v>
      </c>
      <c r="C388" t="s">
        <v>122</v>
      </c>
      <c r="D388" t="s">
        <v>398</v>
      </c>
      <c r="E388" t="s">
        <v>122</v>
      </c>
    </row>
    <row r="389" spans="1:6">
      <c r="A389" t="s">
        <v>79</v>
      </c>
      <c r="B389" t="s">
        <v>352</v>
      </c>
      <c r="C389" t="s">
        <v>421</v>
      </c>
      <c r="D389" t="s">
        <v>398</v>
      </c>
      <c r="E389" t="s">
        <v>417</v>
      </c>
    </row>
    <row r="390" spans="1:6">
      <c r="A390" t="s">
        <v>79</v>
      </c>
      <c r="B390" t="s">
        <v>334</v>
      </c>
      <c r="C390" t="s">
        <v>417</v>
      </c>
      <c r="D390" t="s">
        <v>398</v>
      </c>
      <c r="E390" t="s">
        <v>417</v>
      </c>
    </row>
    <row r="391" spans="1:6">
      <c r="A391" t="s">
        <v>79</v>
      </c>
      <c r="B391" t="s">
        <v>160</v>
      </c>
      <c r="C391" t="s">
        <v>448</v>
      </c>
      <c r="D391" s="52" t="s">
        <v>448</v>
      </c>
      <c r="E391" t="s">
        <v>448</v>
      </c>
      <c r="F391" t="s">
        <v>448</v>
      </c>
    </row>
    <row r="392" spans="1:6">
      <c r="A392" t="s">
        <v>79</v>
      </c>
      <c r="B392" t="s">
        <v>193</v>
      </c>
      <c r="C392" t="s">
        <v>421</v>
      </c>
      <c r="D392" t="s">
        <v>398</v>
      </c>
      <c r="E392" t="s">
        <v>417</v>
      </c>
    </row>
    <row r="393" spans="1:6">
      <c r="A393" t="s">
        <v>79</v>
      </c>
      <c r="B393" t="s">
        <v>335</v>
      </c>
      <c r="C393" t="s">
        <v>417</v>
      </c>
      <c r="D393" t="s">
        <v>398</v>
      </c>
      <c r="E393" t="s">
        <v>417</v>
      </c>
    </row>
    <row r="394" spans="1:6">
      <c r="A394" t="s">
        <v>79</v>
      </c>
      <c r="B394" t="s">
        <v>161</v>
      </c>
      <c r="C394" t="s">
        <v>374</v>
      </c>
      <c r="D394" s="52" t="s">
        <v>374</v>
      </c>
      <c r="E394" t="s">
        <v>374</v>
      </c>
      <c r="F394" t="s">
        <v>374</v>
      </c>
    </row>
    <row r="395" spans="1:6">
      <c r="A395" t="s">
        <v>79</v>
      </c>
      <c r="B395" t="s">
        <v>184</v>
      </c>
      <c r="C395" t="s">
        <v>421</v>
      </c>
      <c r="D395" t="s">
        <v>403</v>
      </c>
      <c r="E395" t="s">
        <v>417</v>
      </c>
    </row>
    <row r="396" spans="1:6">
      <c r="A396" t="s">
        <v>79</v>
      </c>
      <c r="B396" t="s">
        <v>185</v>
      </c>
      <c r="C396" t="s">
        <v>421</v>
      </c>
      <c r="D396" t="s">
        <v>403</v>
      </c>
      <c r="E396" t="s">
        <v>417</v>
      </c>
    </row>
    <row r="397" spans="1:6">
      <c r="A397" t="s">
        <v>79</v>
      </c>
      <c r="B397" t="s">
        <v>336</v>
      </c>
      <c r="C397" t="s">
        <v>417</v>
      </c>
      <c r="D397" t="s">
        <v>403</v>
      </c>
      <c r="E397" t="s">
        <v>417</v>
      </c>
    </row>
    <row r="398" spans="1:6">
      <c r="A398" t="s">
        <v>79</v>
      </c>
      <c r="B398" t="s">
        <v>164</v>
      </c>
      <c r="C398" t="s">
        <v>213</v>
      </c>
      <c r="D398" s="52" t="s">
        <v>125</v>
      </c>
      <c r="E398" t="s">
        <v>417</v>
      </c>
      <c r="F398" t="s">
        <v>125</v>
      </c>
    </row>
    <row r="399" spans="1:6">
      <c r="A399" t="s">
        <v>79</v>
      </c>
      <c r="B399" t="s">
        <v>165</v>
      </c>
      <c r="C399" t="s">
        <v>125</v>
      </c>
      <c r="D399" s="52" t="s">
        <v>398</v>
      </c>
      <c r="E399" t="s">
        <v>125</v>
      </c>
      <c r="F399" t="s">
        <v>417</v>
      </c>
    </row>
    <row r="400" spans="1:6">
      <c r="A400" t="s">
        <v>79</v>
      </c>
      <c r="B400" t="s">
        <v>166</v>
      </c>
      <c r="C400" t="s">
        <v>482</v>
      </c>
      <c r="D400" t="s">
        <v>398</v>
      </c>
      <c r="E400" t="s">
        <v>417</v>
      </c>
    </row>
    <row r="401" spans="1:6">
      <c r="A401" t="s">
        <v>79</v>
      </c>
      <c r="B401" t="s">
        <v>167</v>
      </c>
      <c r="C401" t="s">
        <v>421</v>
      </c>
      <c r="D401" t="s">
        <v>398</v>
      </c>
      <c r="E401" t="s">
        <v>417</v>
      </c>
    </row>
    <row r="402" spans="1:6">
      <c r="A402" t="s">
        <v>79</v>
      </c>
      <c r="B402" t="s">
        <v>188</v>
      </c>
      <c r="C402" t="s">
        <v>421</v>
      </c>
      <c r="D402" t="s">
        <v>398</v>
      </c>
      <c r="E402" t="s">
        <v>417</v>
      </c>
    </row>
    <row r="403" spans="1:6">
      <c r="A403" t="s">
        <v>79</v>
      </c>
      <c r="B403" t="s">
        <v>353</v>
      </c>
      <c r="C403" t="s">
        <v>421</v>
      </c>
      <c r="D403" t="s">
        <v>398</v>
      </c>
      <c r="E403" t="s">
        <v>417</v>
      </c>
    </row>
    <row r="404" spans="1:6">
      <c r="A404" t="s">
        <v>79</v>
      </c>
      <c r="B404" t="s">
        <v>337</v>
      </c>
      <c r="C404" t="s">
        <v>417</v>
      </c>
      <c r="D404" t="s">
        <v>398</v>
      </c>
      <c r="E404" t="s">
        <v>417</v>
      </c>
    </row>
    <row r="405" spans="1:6">
      <c r="A405" t="s">
        <v>79</v>
      </c>
      <c r="B405" t="s">
        <v>168</v>
      </c>
      <c r="C405" t="s">
        <v>269</v>
      </c>
      <c r="D405" s="52" t="s">
        <v>269</v>
      </c>
      <c r="E405" t="s">
        <v>269</v>
      </c>
      <c r="F405" t="s">
        <v>269</v>
      </c>
    </row>
    <row r="406" spans="1:6">
      <c r="A406" t="s">
        <v>79</v>
      </c>
      <c r="B406" t="s">
        <v>169</v>
      </c>
      <c r="C406" t="s">
        <v>628</v>
      </c>
      <c r="D406" s="52" t="s">
        <v>446</v>
      </c>
      <c r="E406" t="s">
        <v>417</v>
      </c>
      <c r="F406" t="s">
        <v>533</v>
      </c>
    </row>
    <row r="407" spans="1:6">
      <c r="A407" t="s">
        <v>79</v>
      </c>
      <c r="B407" t="s">
        <v>170</v>
      </c>
      <c r="C407" t="s">
        <v>446</v>
      </c>
      <c r="D407" s="52" t="s">
        <v>225</v>
      </c>
      <c r="E407" t="s">
        <v>446</v>
      </c>
      <c r="F407" t="s">
        <v>533</v>
      </c>
    </row>
    <row r="408" spans="1:6">
      <c r="A408" t="s">
        <v>79</v>
      </c>
      <c r="B408" t="s">
        <v>171</v>
      </c>
      <c r="C408" t="s">
        <v>225</v>
      </c>
      <c r="D408" t="s">
        <v>398</v>
      </c>
      <c r="E408" t="s">
        <v>225</v>
      </c>
    </row>
    <row r="409" spans="1:6">
      <c r="A409" t="s">
        <v>79</v>
      </c>
      <c r="B409" t="s">
        <v>172</v>
      </c>
      <c r="C409" t="s">
        <v>421</v>
      </c>
      <c r="D409" t="s">
        <v>398</v>
      </c>
      <c r="E409" t="s">
        <v>417</v>
      </c>
    </row>
    <row r="410" spans="1:6">
      <c r="A410" t="s">
        <v>79</v>
      </c>
      <c r="B410" t="s">
        <v>173</v>
      </c>
      <c r="C410" t="s">
        <v>421</v>
      </c>
      <c r="D410" t="s">
        <v>398</v>
      </c>
      <c r="E410" t="s">
        <v>417</v>
      </c>
    </row>
    <row r="411" spans="1:6">
      <c r="A411" t="s">
        <v>79</v>
      </c>
      <c r="B411" t="s">
        <v>354</v>
      </c>
      <c r="C411" t="s">
        <v>421</v>
      </c>
      <c r="D411" t="s">
        <v>398</v>
      </c>
      <c r="E411" t="s">
        <v>417</v>
      </c>
    </row>
    <row r="412" spans="1:6">
      <c r="A412" t="s">
        <v>79</v>
      </c>
      <c r="B412" t="s">
        <v>338</v>
      </c>
      <c r="C412" t="s">
        <v>417</v>
      </c>
      <c r="D412" t="s">
        <v>398</v>
      </c>
      <c r="E412" t="s">
        <v>417</v>
      </c>
    </row>
    <row r="413" spans="1:6">
      <c r="A413" t="s">
        <v>79</v>
      </c>
      <c r="B413" t="s">
        <v>174</v>
      </c>
      <c r="C413" t="s">
        <v>210</v>
      </c>
      <c r="D413" s="52" t="s">
        <v>210</v>
      </c>
      <c r="E413" t="s">
        <v>210</v>
      </c>
      <c r="F413" t="s">
        <v>210</v>
      </c>
    </row>
    <row r="414" spans="1:6">
      <c r="A414" t="s">
        <v>79</v>
      </c>
      <c r="B414" t="s">
        <v>175</v>
      </c>
      <c r="C414" t="s">
        <v>274</v>
      </c>
      <c r="D414" s="52" t="s">
        <v>293</v>
      </c>
      <c r="E414" t="s">
        <v>417</v>
      </c>
      <c r="F414" t="s">
        <v>417</v>
      </c>
    </row>
    <row r="415" spans="1:6">
      <c r="A415" t="s">
        <v>79</v>
      </c>
      <c r="B415" t="s">
        <v>176</v>
      </c>
      <c r="C415" t="s">
        <v>293</v>
      </c>
      <c r="D415" s="52" t="s">
        <v>447</v>
      </c>
      <c r="E415" t="s">
        <v>293</v>
      </c>
      <c r="F415" t="s">
        <v>417</v>
      </c>
    </row>
    <row r="416" spans="1:6">
      <c r="A416" t="s">
        <v>79</v>
      </c>
      <c r="B416" t="s">
        <v>177</v>
      </c>
      <c r="C416" t="s">
        <v>137</v>
      </c>
      <c r="D416" t="s">
        <v>122</v>
      </c>
      <c r="E416" t="s">
        <v>417</v>
      </c>
    </row>
    <row r="417" spans="1:6">
      <c r="A417" t="s">
        <v>79</v>
      </c>
      <c r="B417" t="s">
        <v>178</v>
      </c>
      <c r="C417" t="s">
        <v>447</v>
      </c>
      <c r="D417" t="s">
        <v>398</v>
      </c>
      <c r="E417" t="s">
        <v>447</v>
      </c>
    </row>
    <row r="418" spans="1:6">
      <c r="A418" t="s">
        <v>79</v>
      </c>
      <c r="B418" t="s">
        <v>181</v>
      </c>
      <c r="C418" t="s">
        <v>122</v>
      </c>
      <c r="D418" t="s">
        <v>398</v>
      </c>
      <c r="E418" t="s">
        <v>122</v>
      </c>
    </row>
    <row r="419" spans="1:6">
      <c r="A419" t="s">
        <v>79</v>
      </c>
      <c r="B419" t="s">
        <v>355</v>
      </c>
      <c r="C419" t="s">
        <v>421</v>
      </c>
      <c r="D419" t="s">
        <v>398</v>
      </c>
      <c r="E419" t="s">
        <v>417</v>
      </c>
    </row>
    <row r="420" spans="1:6">
      <c r="A420" t="s">
        <v>79</v>
      </c>
      <c r="B420" t="s">
        <v>339</v>
      </c>
      <c r="C420" t="s">
        <v>417</v>
      </c>
      <c r="D420" t="s">
        <v>398</v>
      </c>
      <c r="E420" t="s">
        <v>417</v>
      </c>
    </row>
    <row r="421" spans="1:6">
      <c r="A421" t="s">
        <v>79</v>
      </c>
      <c r="B421" t="s">
        <v>179</v>
      </c>
      <c r="C421" t="s">
        <v>448</v>
      </c>
      <c r="D421" s="52" t="s">
        <v>448</v>
      </c>
      <c r="E421" t="s">
        <v>448</v>
      </c>
      <c r="F421" t="s">
        <v>448</v>
      </c>
    </row>
    <row r="422" spans="1:6">
      <c r="A422" t="s">
        <v>79</v>
      </c>
      <c r="B422" t="s">
        <v>194</v>
      </c>
      <c r="C422" t="s">
        <v>421</v>
      </c>
      <c r="D422" t="s">
        <v>398</v>
      </c>
      <c r="E422" t="s">
        <v>417</v>
      </c>
    </row>
    <row r="423" spans="1:6">
      <c r="A423" t="s">
        <v>79</v>
      </c>
      <c r="B423" t="s">
        <v>340</v>
      </c>
      <c r="C423" t="s">
        <v>417</v>
      </c>
      <c r="D423" t="s">
        <v>398</v>
      </c>
      <c r="E423" t="s">
        <v>417</v>
      </c>
    </row>
    <row r="424" spans="1:6">
      <c r="A424" t="s">
        <v>79</v>
      </c>
      <c r="B424" t="s">
        <v>180</v>
      </c>
      <c r="C424" t="s">
        <v>374</v>
      </c>
      <c r="D424" s="52" t="s">
        <v>374</v>
      </c>
      <c r="E424" t="s">
        <v>374</v>
      </c>
      <c r="F424" t="s">
        <v>374</v>
      </c>
    </row>
    <row r="425" spans="1:6">
      <c r="A425" t="s">
        <v>79</v>
      </c>
      <c r="B425" t="s">
        <v>182</v>
      </c>
      <c r="C425" t="s">
        <v>421</v>
      </c>
      <c r="D425" t="s">
        <v>403</v>
      </c>
      <c r="E425" t="s">
        <v>417</v>
      </c>
    </row>
    <row r="426" spans="1:6">
      <c r="A426" t="s">
        <v>79</v>
      </c>
      <c r="B426" t="s">
        <v>183</v>
      </c>
      <c r="C426" t="s">
        <v>421</v>
      </c>
      <c r="D426" t="s">
        <v>403</v>
      </c>
      <c r="E426" t="s">
        <v>417</v>
      </c>
    </row>
    <row r="427" spans="1:6" ht="13.5" thickBot="1">
      <c r="A427" s="55" t="s">
        <v>79</v>
      </c>
      <c r="B427" s="55" t="s">
        <v>341</v>
      </c>
      <c r="C427" s="55" t="s">
        <v>417</v>
      </c>
      <c r="D427" s="55" t="s">
        <v>403</v>
      </c>
      <c r="E427" s="55" t="s">
        <v>417</v>
      </c>
      <c r="F427" s="55"/>
    </row>
    <row r="428" spans="1:6" ht="13.5" thickTop="1">
      <c r="A428" t="s">
        <v>411</v>
      </c>
      <c r="B428" t="s">
        <v>162</v>
      </c>
      <c r="C428" t="s">
        <v>300</v>
      </c>
      <c r="D428" s="52" t="s">
        <v>300</v>
      </c>
      <c r="E428" t="s">
        <v>300</v>
      </c>
    </row>
    <row r="429" spans="1:6">
      <c r="A429" t="s">
        <v>411</v>
      </c>
      <c r="B429" t="s">
        <v>144</v>
      </c>
      <c r="C429" t="s">
        <v>232</v>
      </c>
      <c r="D429" s="52" t="s">
        <v>232</v>
      </c>
      <c r="E429" t="s">
        <v>232</v>
      </c>
      <c r="F429" t="s">
        <v>320</v>
      </c>
    </row>
    <row r="430" spans="1:6">
      <c r="A430" t="s">
        <v>411</v>
      </c>
      <c r="B430" t="s">
        <v>145</v>
      </c>
      <c r="C430" t="s">
        <v>449</v>
      </c>
      <c r="D430" s="52" t="s">
        <v>449</v>
      </c>
      <c r="E430" t="s">
        <v>449</v>
      </c>
      <c r="F430" t="s">
        <v>320</v>
      </c>
    </row>
    <row r="431" spans="1:6">
      <c r="A431" t="s">
        <v>411</v>
      </c>
      <c r="B431" t="s">
        <v>146</v>
      </c>
      <c r="C431" t="s">
        <v>320</v>
      </c>
      <c r="D431" t="s">
        <v>320</v>
      </c>
      <c r="E431" t="s">
        <v>320</v>
      </c>
    </row>
    <row r="432" spans="1:6">
      <c r="A432" t="s">
        <v>411</v>
      </c>
      <c r="B432" t="s">
        <v>147</v>
      </c>
      <c r="C432" t="s">
        <v>627</v>
      </c>
      <c r="D432" t="s">
        <v>398</v>
      </c>
      <c r="E432" t="s">
        <v>417</v>
      </c>
    </row>
    <row r="433" spans="1:6">
      <c r="A433" t="s">
        <v>411</v>
      </c>
      <c r="B433" t="s">
        <v>187</v>
      </c>
      <c r="C433" t="s">
        <v>421</v>
      </c>
      <c r="D433" t="s">
        <v>398</v>
      </c>
      <c r="E433" t="s">
        <v>417</v>
      </c>
    </row>
    <row r="434" spans="1:6">
      <c r="A434" t="s">
        <v>411</v>
      </c>
      <c r="B434" t="s">
        <v>350</v>
      </c>
      <c r="C434" t="s">
        <v>421</v>
      </c>
      <c r="D434" t="s">
        <v>398</v>
      </c>
      <c r="E434" t="s">
        <v>417</v>
      </c>
    </row>
    <row r="435" spans="1:6">
      <c r="A435" t="s">
        <v>411</v>
      </c>
      <c r="B435" t="s">
        <v>332</v>
      </c>
      <c r="C435" t="s">
        <v>417</v>
      </c>
      <c r="D435" t="s">
        <v>398</v>
      </c>
      <c r="E435" t="s">
        <v>417</v>
      </c>
    </row>
    <row r="436" spans="1:6">
      <c r="A436" t="s">
        <v>411</v>
      </c>
      <c r="B436" t="s">
        <v>148</v>
      </c>
      <c r="C436" t="s">
        <v>228</v>
      </c>
      <c r="D436" s="52" t="s">
        <v>228</v>
      </c>
      <c r="E436" t="s">
        <v>228</v>
      </c>
      <c r="F436" t="s">
        <v>228</v>
      </c>
    </row>
    <row r="437" spans="1:6">
      <c r="A437" t="s">
        <v>411</v>
      </c>
      <c r="B437" t="s">
        <v>149</v>
      </c>
      <c r="C437" t="s">
        <v>450</v>
      </c>
      <c r="D437" s="52" t="s">
        <v>450</v>
      </c>
      <c r="E437" t="s">
        <v>450</v>
      </c>
      <c r="F437" t="s">
        <v>450</v>
      </c>
    </row>
    <row r="438" spans="1:6">
      <c r="A438" t="s">
        <v>411</v>
      </c>
      <c r="B438" t="s">
        <v>150</v>
      </c>
      <c r="C438" t="s">
        <v>209</v>
      </c>
      <c r="D438" s="52" t="s">
        <v>209</v>
      </c>
      <c r="E438" t="s">
        <v>209</v>
      </c>
      <c r="F438" t="s">
        <v>492</v>
      </c>
    </row>
    <row r="439" spans="1:6">
      <c r="A439" t="s">
        <v>411</v>
      </c>
      <c r="B439" t="s">
        <v>151</v>
      </c>
      <c r="C439" t="s">
        <v>566</v>
      </c>
      <c r="D439" t="s">
        <v>489</v>
      </c>
      <c r="E439" t="s">
        <v>417</v>
      </c>
    </row>
    <row r="440" spans="1:6">
      <c r="A440" t="s">
        <v>411</v>
      </c>
      <c r="B440" t="s">
        <v>152</v>
      </c>
      <c r="C440" t="s">
        <v>489</v>
      </c>
      <c r="D440" t="s">
        <v>451</v>
      </c>
      <c r="E440" t="s">
        <v>489</v>
      </c>
    </row>
    <row r="441" spans="1:6">
      <c r="A441" t="s">
        <v>411</v>
      </c>
      <c r="B441" t="s">
        <v>153</v>
      </c>
      <c r="C441" t="s">
        <v>451</v>
      </c>
      <c r="D441" t="s">
        <v>398</v>
      </c>
      <c r="E441" t="s">
        <v>451</v>
      </c>
    </row>
    <row r="442" spans="1:6">
      <c r="A442" t="s">
        <v>411</v>
      </c>
      <c r="B442" t="s">
        <v>351</v>
      </c>
      <c r="C442" t="s">
        <v>421</v>
      </c>
      <c r="D442" t="s">
        <v>398</v>
      </c>
      <c r="E442" t="s">
        <v>417</v>
      </c>
    </row>
    <row r="443" spans="1:6">
      <c r="A443" t="s">
        <v>411</v>
      </c>
      <c r="B443" t="s">
        <v>333</v>
      </c>
      <c r="C443" t="s">
        <v>417</v>
      </c>
      <c r="D443" t="s">
        <v>398</v>
      </c>
      <c r="E443" t="s">
        <v>417</v>
      </c>
    </row>
    <row r="444" spans="1:6">
      <c r="A444" t="s">
        <v>411</v>
      </c>
      <c r="B444" t="s">
        <v>154</v>
      </c>
      <c r="C444" t="s">
        <v>317</v>
      </c>
      <c r="D444" s="52" t="s">
        <v>317</v>
      </c>
      <c r="E444" t="s">
        <v>317</v>
      </c>
      <c r="F444" t="s">
        <v>202</v>
      </c>
    </row>
    <row r="445" spans="1:6">
      <c r="A445" t="s">
        <v>411</v>
      </c>
      <c r="B445" t="s">
        <v>155</v>
      </c>
      <c r="C445" t="s">
        <v>322</v>
      </c>
      <c r="D445" s="52" t="s">
        <v>322</v>
      </c>
      <c r="E445" t="s">
        <v>322</v>
      </c>
      <c r="F445" t="s">
        <v>202</v>
      </c>
    </row>
    <row r="446" spans="1:6">
      <c r="A446" t="s">
        <v>411</v>
      </c>
      <c r="B446" t="s">
        <v>156</v>
      </c>
      <c r="C446" t="s">
        <v>202</v>
      </c>
      <c r="D446" s="52" t="s">
        <v>202</v>
      </c>
      <c r="E446" t="s">
        <v>202</v>
      </c>
      <c r="F446" t="s">
        <v>202</v>
      </c>
    </row>
    <row r="447" spans="1:6">
      <c r="A447" t="s">
        <v>411</v>
      </c>
      <c r="B447" t="s">
        <v>157</v>
      </c>
      <c r="C447" t="s">
        <v>319</v>
      </c>
      <c r="D447" t="s">
        <v>319</v>
      </c>
      <c r="E447" t="s">
        <v>319</v>
      </c>
    </row>
    <row r="448" spans="1:6">
      <c r="A448" t="s">
        <v>411</v>
      </c>
      <c r="B448" t="s">
        <v>158</v>
      </c>
      <c r="C448" t="s">
        <v>567</v>
      </c>
      <c r="D448" t="s">
        <v>452</v>
      </c>
      <c r="E448" t="s">
        <v>417</v>
      </c>
    </row>
    <row r="449" spans="1:6">
      <c r="A449" t="s">
        <v>411</v>
      </c>
      <c r="B449" t="s">
        <v>159</v>
      </c>
      <c r="C449" t="s">
        <v>452</v>
      </c>
      <c r="D449" t="s">
        <v>398</v>
      </c>
      <c r="E449" t="s">
        <v>452</v>
      </c>
    </row>
    <row r="450" spans="1:6">
      <c r="A450" t="s">
        <v>411</v>
      </c>
      <c r="B450" t="s">
        <v>352</v>
      </c>
      <c r="C450" t="s">
        <v>329</v>
      </c>
      <c r="D450" t="s">
        <v>398</v>
      </c>
      <c r="E450" t="s">
        <v>417</v>
      </c>
    </row>
    <row r="451" spans="1:6">
      <c r="A451" t="s">
        <v>411</v>
      </c>
      <c r="B451" t="s">
        <v>334</v>
      </c>
      <c r="C451" t="s">
        <v>417</v>
      </c>
      <c r="D451" t="s">
        <v>398</v>
      </c>
      <c r="E451" t="s">
        <v>417</v>
      </c>
    </row>
    <row r="452" spans="1:6">
      <c r="A452" t="s">
        <v>411</v>
      </c>
      <c r="B452" t="s">
        <v>160</v>
      </c>
      <c r="C452" t="s">
        <v>212</v>
      </c>
      <c r="D452" s="52" t="s">
        <v>398</v>
      </c>
      <c r="E452" t="s">
        <v>417</v>
      </c>
      <c r="F452" t="s">
        <v>417</v>
      </c>
    </row>
    <row r="453" spans="1:6">
      <c r="A453" t="s">
        <v>411</v>
      </c>
      <c r="B453" t="s">
        <v>193</v>
      </c>
      <c r="C453" t="s">
        <v>421</v>
      </c>
      <c r="D453" t="s">
        <v>398</v>
      </c>
      <c r="E453" t="s">
        <v>417</v>
      </c>
    </row>
    <row r="454" spans="1:6">
      <c r="A454" t="s">
        <v>411</v>
      </c>
      <c r="B454" t="s">
        <v>335</v>
      </c>
      <c r="C454" t="s">
        <v>417</v>
      </c>
      <c r="D454" t="s">
        <v>398</v>
      </c>
      <c r="E454" t="s">
        <v>417</v>
      </c>
    </row>
    <row r="455" spans="1:6">
      <c r="A455" t="s">
        <v>411</v>
      </c>
      <c r="B455" t="s">
        <v>161</v>
      </c>
      <c r="C455" t="s">
        <v>375</v>
      </c>
      <c r="D455" s="52" t="s">
        <v>375</v>
      </c>
      <c r="E455" t="s">
        <v>375</v>
      </c>
      <c r="F455" t="s">
        <v>375</v>
      </c>
    </row>
    <row r="456" spans="1:6">
      <c r="A456" t="s">
        <v>411</v>
      </c>
      <c r="B456" t="s">
        <v>184</v>
      </c>
      <c r="C456" t="s">
        <v>381</v>
      </c>
      <c r="D456" t="s">
        <v>381</v>
      </c>
      <c r="E456" t="s">
        <v>381</v>
      </c>
    </row>
    <row r="457" spans="1:6">
      <c r="A457" t="s">
        <v>411</v>
      </c>
      <c r="B457" t="s">
        <v>185</v>
      </c>
      <c r="C457" t="s">
        <v>421</v>
      </c>
      <c r="D457" t="s">
        <v>403</v>
      </c>
      <c r="E457" t="s">
        <v>417</v>
      </c>
    </row>
    <row r="458" spans="1:6">
      <c r="A458" t="s">
        <v>411</v>
      </c>
      <c r="B458" t="s">
        <v>336</v>
      </c>
      <c r="C458" t="s">
        <v>417</v>
      </c>
      <c r="D458" t="s">
        <v>403</v>
      </c>
      <c r="E458" t="s">
        <v>417</v>
      </c>
    </row>
    <row r="459" spans="1:6">
      <c r="A459" t="s">
        <v>411</v>
      </c>
      <c r="B459" t="s">
        <v>164</v>
      </c>
      <c r="C459" t="s">
        <v>232</v>
      </c>
      <c r="D459" s="52" t="s">
        <v>232</v>
      </c>
      <c r="E459" t="s">
        <v>232</v>
      </c>
      <c r="F459" t="s">
        <v>320</v>
      </c>
    </row>
    <row r="460" spans="1:6">
      <c r="A460" t="s">
        <v>411</v>
      </c>
      <c r="B460" t="s">
        <v>165</v>
      </c>
      <c r="C460" t="s">
        <v>449</v>
      </c>
      <c r="D460" s="52" t="s">
        <v>449</v>
      </c>
      <c r="E460" t="s">
        <v>449</v>
      </c>
      <c r="F460" t="s">
        <v>417</v>
      </c>
    </row>
    <row r="461" spans="1:6">
      <c r="A461" t="s">
        <v>411</v>
      </c>
      <c r="B461" t="s">
        <v>166</v>
      </c>
      <c r="C461" t="s">
        <v>320</v>
      </c>
      <c r="D461" t="s">
        <v>320</v>
      </c>
      <c r="E461" t="s">
        <v>320</v>
      </c>
    </row>
    <row r="462" spans="1:6">
      <c r="A462" t="s">
        <v>411</v>
      </c>
      <c r="B462" t="s">
        <v>167</v>
      </c>
      <c r="C462" t="s">
        <v>627</v>
      </c>
      <c r="D462" t="s">
        <v>398</v>
      </c>
      <c r="E462" t="s">
        <v>417</v>
      </c>
    </row>
    <row r="463" spans="1:6">
      <c r="A463" t="s">
        <v>411</v>
      </c>
      <c r="B463" t="s">
        <v>188</v>
      </c>
      <c r="C463" t="s">
        <v>421</v>
      </c>
      <c r="D463" t="s">
        <v>398</v>
      </c>
      <c r="E463" t="s">
        <v>417</v>
      </c>
    </row>
    <row r="464" spans="1:6">
      <c r="A464" t="s">
        <v>411</v>
      </c>
      <c r="B464" t="s">
        <v>353</v>
      </c>
      <c r="C464" t="s">
        <v>421</v>
      </c>
      <c r="D464" t="s">
        <v>398</v>
      </c>
      <c r="E464" t="s">
        <v>417</v>
      </c>
    </row>
    <row r="465" spans="1:6">
      <c r="A465" t="s">
        <v>411</v>
      </c>
      <c r="B465" t="s">
        <v>337</v>
      </c>
      <c r="C465" t="s">
        <v>417</v>
      </c>
      <c r="D465" t="s">
        <v>398</v>
      </c>
      <c r="E465" t="s">
        <v>417</v>
      </c>
    </row>
    <row r="466" spans="1:6">
      <c r="A466" t="s">
        <v>411</v>
      </c>
      <c r="B466" t="s">
        <v>168</v>
      </c>
      <c r="C466" t="s">
        <v>228</v>
      </c>
      <c r="D466" s="52" t="s">
        <v>228</v>
      </c>
      <c r="E466" t="s">
        <v>228</v>
      </c>
      <c r="F466" t="s">
        <v>228</v>
      </c>
    </row>
    <row r="467" spans="1:6">
      <c r="A467" t="s">
        <v>411</v>
      </c>
      <c r="B467" t="s">
        <v>169</v>
      </c>
      <c r="C467" t="s">
        <v>450</v>
      </c>
      <c r="D467" s="52" t="s">
        <v>450</v>
      </c>
      <c r="E467" t="s">
        <v>450</v>
      </c>
      <c r="F467" t="s">
        <v>417</v>
      </c>
    </row>
    <row r="468" spans="1:6">
      <c r="A468" t="s">
        <v>411</v>
      </c>
      <c r="B468" t="s">
        <v>170</v>
      </c>
      <c r="C468" t="s">
        <v>209</v>
      </c>
      <c r="D468" s="52" t="s">
        <v>209</v>
      </c>
      <c r="E468" t="s">
        <v>209</v>
      </c>
      <c r="F468" t="s">
        <v>417</v>
      </c>
    </row>
    <row r="469" spans="1:6">
      <c r="A469" t="s">
        <v>411</v>
      </c>
      <c r="B469" t="s">
        <v>171</v>
      </c>
      <c r="C469" t="s">
        <v>566</v>
      </c>
      <c r="D469" t="s">
        <v>489</v>
      </c>
      <c r="E469" t="s">
        <v>417</v>
      </c>
    </row>
    <row r="470" spans="1:6">
      <c r="A470" t="s">
        <v>411</v>
      </c>
      <c r="B470" t="s">
        <v>172</v>
      </c>
      <c r="C470" t="s">
        <v>489</v>
      </c>
      <c r="D470" t="s">
        <v>451</v>
      </c>
      <c r="E470" t="s">
        <v>489</v>
      </c>
    </row>
    <row r="471" spans="1:6">
      <c r="A471" t="s">
        <v>411</v>
      </c>
      <c r="B471" t="s">
        <v>173</v>
      </c>
      <c r="C471" t="s">
        <v>451</v>
      </c>
      <c r="D471" t="s">
        <v>398</v>
      </c>
      <c r="E471" t="s">
        <v>451</v>
      </c>
    </row>
    <row r="472" spans="1:6">
      <c r="A472" t="s">
        <v>411</v>
      </c>
      <c r="B472" t="s">
        <v>354</v>
      </c>
      <c r="C472" t="s">
        <v>421</v>
      </c>
      <c r="D472" t="s">
        <v>398</v>
      </c>
      <c r="E472" t="s">
        <v>417</v>
      </c>
    </row>
    <row r="473" spans="1:6">
      <c r="A473" t="s">
        <v>411</v>
      </c>
      <c r="B473" t="s">
        <v>338</v>
      </c>
      <c r="C473" t="s">
        <v>417</v>
      </c>
      <c r="D473" t="s">
        <v>398</v>
      </c>
      <c r="E473" t="s">
        <v>417</v>
      </c>
    </row>
    <row r="474" spans="1:6">
      <c r="A474" t="s">
        <v>411</v>
      </c>
      <c r="B474" t="s">
        <v>174</v>
      </c>
      <c r="C474" t="s">
        <v>317</v>
      </c>
      <c r="D474" s="52" t="s">
        <v>317</v>
      </c>
      <c r="E474" t="s">
        <v>317</v>
      </c>
      <c r="F474" t="s">
        <v>202</v>
      </c>
    </row>
    <row r="475" spans="1:6">
      <c r="A475" t="s">
        <v>411</v>
      </c>
      <c r="B475" t="s">
        <v>175</v>
      </c>
      <c r="C475" t="s">
        <v>322</v>
      </c>
      <c r="D475" s="52" t="s">
        <v>322</v>
      </c>
      <c r="E475" t="s">
        <v>322</v>
      </c>
      <c r="F475" t="s">
        <v>417</v>
      </c>
    </row>
    <row r="476" spans="1:6">
      <c r="A476" t="s">
        <v>411</v>
      </c>
      <c r="B476" t="s">
        <v>176</v>
      </c>
      <c r="C476" t="s">
        <v>202</v>
      </c>
      <c r="D476" s="52" t="s">
        <v>202</v>
      </c>
      <c r="E476" t="s">
        <v>202</v>
      </c>
      <c r="F476" t="s">
        <v>417</v>
      </c>
    </row>
    <row r="477" spans="1:6">
      <c r="A477" t="s">
        <v>411</v>
      </c>
      <c r="B477" t="s">
        <v>177</v>
      </c>
      <c r="C477" t="s">
        <v>319</v>
      </c>
      <c r="D477" t="s">
        <v>319</v>
      </c>
      <c r="E477" t="s">
        <v>319</v>
      </c>
    </row>
    <row r="478" spans="1:6">
      <c r="A478" t="s">
        <v>411</v>
      </c>
      <c r="B478" t="s">
        <v>178</v>
      </c>
      <c r="C478" t="s">
        <v>567</v>
      </c>
      <c r="D478" t="s">
        <v>452</v>
      </c>
      <c r="E478" t="s">
        <v>417</v>
      </c>
    </row>
    <row r="479" spans="1:6">
      <c r="A479" t="s">
        <v>411</v>
      </c>
      <c r="B479" t="s">
        <v>181</v>
      </c>
      <c r="C479" t="s">
        <v>452</v>
      </c>
      <c r="D479" t="s">
        <v>398</v>
      </c>
      <c r="E479" t="s">
        <v>452</v>
      </c>
    </row>
    <row r="480" spans="1:6">
      <c r="A480" t="s">
        <v>411</v>
      </c>
      <c r="B480" t="s">
        <v>355</v>
      </c>
      <c r="C480" t="s">
        <v>329</v>
      </c>
      <c r="D480" t="s">
        <v>398</v>
      </c>
      <c r="E480" t="s">
        <v>417</v>
      </c>
    </row>
    <row r="481" spans="1:6">
      <c r="A481" t="s">
        <v>411</v>
      </c>
      <c r="B481" t="s">
        <v>339</v>
      </c>
      <c r="C481" t="s">
        <v>417</v>
      </c>
      <c r="D481" t="s">
        <v>398</v>
      </c>
      <c r="E481" t="s">
        <v>417</v>
      </c>
    </row>
    <row r="482" spans="1:6">
      <c r="A482" t="s">
        <v>411</v>
      </c>
      <c r="B482" t="s">
        <v>179</v>
      </c>
      <c r="C482" t="s">
        <v>212</v>
      </c>
      <c r="D482" s="52" t="s">
        <v>398</v>
      </c>
      <c r="E482" t="s">
        <v>417</v>
      </c>
      <c r="F482" t="s">
        <v>417</v>
      </c>
    </row>
    <row r="483" spans="1:6">
      <c r="A483" t="s">
        <v>411</v>
      </c>
      <c r="B483" t="s">
        <v>194</v>
      </c>
      <c r="C483" t="s">
        <v>421</v>
      </c>
      <c r="D483" t="s">
        <v>398</v>
      </c>
      <c r="E483" t="s">
        <v>417</v>
      </c>
    </row>
    <row r="484" spans="1:6">
      <c r="A484" t="s">
        <v>411</v>
      </c>
      <c r="B484" t="s">
        <v>340</v>
      </c>
      <c r="C484" t="s">
        <v>417</v>
      </c>
      <c r="D484" t="s">
        <v>398</v>
      </c>
      <c r="E484" t="s">
        <v>417</v>
      </c>
    </row>
    <row r="485" spans="1:6">
      <c r="A485" t="s">
        <v>411</v>
      </c>
      <c r="B485" t="s">
        <v>180</v>
      </c>
      <c r="C485" t="s">
        <v>375</v>
      </c>
      <c r="D485" s="52" t="s">
        <v>375</v>
      </c>
      <c r="E485" t="s">
        <v>375</v>
      </c>
      <c r="F485" t="s">
        <v>375</v>
      </c>
    </row>
    <row r="486" spans="1:6">
      <c r="A486" t="s">
        <v>411</v>
      </c>
      <c r="B486" t="s">
        <v>182</v>
      </c>
      <c r="C486" t="s">
        <v>381</v>
      </c>
      <c r="D486" t="s">
        <v>381</v>
      </c>
      <c r="E486" t="s">
        <v>381</v>
      </c>
    </row>
    <row r="487" spans="1:6">
      <c r="A487" t="s">
        <v>411</v>
      </c>
      <c r="B487" t="s">
        <v>183</v>
      </c>
      <c r="C487" t="s">
        <v>421</v>
      </c>
      <c r="D487" t="s">
        <v>403</v>
      </c>
      <c r="E487" t="s">
        <v>417</v>
      </c>
    </row>
    <row r="488" spans="1:6" ht="13.5" thickBot="1">
      <c r="A488" s="55" t="s">
        <v>411</v>
      </c>
      <c r="B488" s="55" t="s">
        <v>341</v>
      </c>
      <c r="C488" s="55" t="s">
        <v>417</v>
      </c>
      <c r="D488" s="55" t="s">
        <v>403</v>
      </c>
      <c r="E488" s="55" t="s">
        <v>417</v>
      </c>
      <c r="F488" s="55"/>
    </row>
    <row r="489" spans="1:6" ht="13.5" thickTop="1">
      <c r="A489" t="s">
        <v>413</v>
      </c>
      <c r="B489" t="s">
        <v>162</v>
      </c>
      <c r="C489" t="s">
        <v>191</v>
      </c>
      <c r="D489" s="52" t="s">
        <v>191</v>
      </c>
      <c r="E489" t="s">
        <v>191</v>
      </c>
    </row>
    <row r="490" spans="1:6">
      <c r="A490" t="s">
        <v>413</v>
      </c>
      <c r="B490" t="s">
        <v>144</v>
      </c>
      <c r="C490" t="s">
        <v>305</v>
      </c>
      <c r="D490" s="52" t="s">
        <v>305</v>
      </c>
      <c r="E490" t="s">
        <v>305</v>
      </c>
      <c r="F490" t="s">
        <v>129</v>
      </c>
    </row>
    <row r="491" spans="1:6">
      <c r="A491" t="s">
        <v>413</v>
      </c>
      <c r="B491" t="s">
        <v>145</v>
      </c>
      <c r="C491" t="s">
        <v>453</v>
      </c>
      <c r="D491" s="52" t="s">
        <v>453</v>
      </c>
      <c r="E491" t="s">
        <v>453</v>
      </c>
      <c r="F491" t="s">
        <v>129</v>
      </c>
    </row>
    <row r="492" spans="1:6">
      <c r="A492" t="s">
        <v>413</v>
      </c>
      <c r="B492" t="s">
        <v>146</v>
      </c>
      <c r="C492" t="s">
        <v>129</v>
      </c>
      <c r="D492" t="s">
        <v>129</v>
      </c>
      <c r="E492" t="s">
        <v>129</v>
      </c>
    </row>
    <row r="493" spans="1:6">
      <c r="A493" t="s">
        <v>413</v>
      </c>
      <c r="B493" t="s">
        <v>147</v>
      </c>
      <c r="C493" t="s">
        <v>509</v>
      </c>
      <c r="D493" t="s">
        <v>509</v>
      </c>
      <c r="E493" t="s">
        <v>509</v>
      </c>
    </row>
    <row r="494" spans="1:6">
      <c r="A494" t="s">
        <v>413</v>
      </c>
      <c r="B494" t="s">
        <v>187</v>
      </c>
      <c r="C494" t="s">
        <v>421</v>
      </c>
      <c r="D494" t="s">
        <v>398</v>
      </c>
      <c r="E494" t="s">
        <v>417</v>
      </c>
    </row>
    <row r="495" spans="1:6">
      <c r="A495" t="s">
        <v>413</v>
      </c>
      <c r="B495" t="s">
        <v>350</v>
      </c>
      <c r="C495" t="s">
        <v>421</v>
      </c>
      <c r="D495" t="s">
        <v>398</v>
      </c>
      <c r="E495" t="s">
        <v>417</v>
      </c>
    </row>
    <row r="496" spans="1:6">
      <c r="A496" t="s">
        <v>413</v>
      </c>
      <c r="B496" t="s">
        <v>332</v>
      </c>
      <c r="C496" t="s">
        <v>417</v>
      </c>
      <c r="D496" t="s">
        <v>398</v>
      </c>
      <c r="E496" t="s">
        <v>417</v>
      </c>
    </row>
    <row r="497" spans="1:6">
      <c r="A497" t="s">
        <v>413</v>
      </c>
      <c r="B497" t="s">
        <v>148</v>
      </c>
      <c r="C497" t="s">
        <v>282</v>
      </c>
      <c r="D497" s="52" t="s">
        <v>282</v>
      </c>
      <c r="E497" t="s">
        <v>282</v>
      </c>
      <c r="F497" t="s">
        <v>141</v>
      </c>
    </row>
    <row r="498" spans="1:6">
      <c r="A498" t="s">
        <v>413</v>
      </c>
      <c r="B498" t="s">
        <v>149</v>
      </c>
      <c r="C498" t="s">
        <v>231</v>
      </c>
      <c r="D498" s="52" t="s">
        <v>231</v>
      </c>
      <c r="E498" t="s">
        <v>231</v>
      </c>
      <c r="F498" t="s">
        <v>141</v>
      </c>
    </row>
    <row r="499" spans="1:6">
      <c r="A499" t="s">
        <v>413</v>
      </c>
      <c r="B499" t="s">
        <v>150</v>
      </c>
      <c r="C499" t="s">
        <v>230</v>
      </c>
      <c r="D499" s="52" t="s">
        <v>230</v>
      </c>
      <c r="E499" t="s">
        <v>230</v>
      </c>
      <c r="F499" t="s">
        <v>141</v>
      </c>
    </row>
    <row r="500" spans="1:6">
      <c r="A500" t="s">
        <v>413</v>
      </c>
      <c r="B500" t="s">
        <v>151</v>
      </c>
      <c r="C500" t="s">
        <v>141</v>
      </c>
      <c r="D500" t="s">
        <v>141</v>
      </c>
      <c r="E500" t="s">
        <v>141</v>
      </c>
    </row>
    <row r="501" spans="1:6">
      <c r="A501" t="s">
        <v>413</v>
      </c>
      <c r="B501" t="s">
        <v>152</v>
      </c>
      <c r="C501" t="s">
        <v>552</v>
      </c>
      <c r="D501" t="s">
        <v>552</v>
      </c>
      <c r="E501" t="s">
        <v>552</v>
      </c>
    </row>
    <row r="502" spans="1:6">
      <c r="A502" t="s">
        <v>413</v>
      </c>
      <c r="B502" t="s">
        <v>153</v>
      </c>
      <c r="C502" t="s">
        <v>510</v>
      </c>
      <c r="D502" t="s">
        <v>510</v>
      </c>
      <c r="E502" t="s">
        <v>510</v>
      </c>
    </row>
    <row r="503" spans="1:6">
      <c r="A503" t="s">
        <v>413</v>
      </c>
      <c r="B503" t="s">
        <v>351</v>
      </c>
      <c r="C503" t="s">
        <v>625</v>
      </c>
      <c r="D503" t="s">
        <v>398</v>
      </c>
      <c r="E503" t="s">
        <v>417</v>
      </c>
    </row>
    <row r="504" spans="1:6">
      <c r="A504" t="s">
        <v>413</v>
      </c>
      <c r="B504" t="s">
        <v>333</v>
      </c>
      <c r="C504" t="s">
        <v>417</v>
      </c>
      <c r="D504" t="s">
        <v>398</v>
      </c>
      <c r="E504" t="s">
        <v>417</v>
      </c>
    </row>
    <row r="505" spans="1:6">
      <c r="A505" t="s">
        <v>413</v>
      </c>
      <c r="B505" t="s">
        <v>154</v>
      </c>
      <c r="C505" t="s">
        <v>218</v>
      </c>
      <c r="D505" s="52" t="s">
        <v>218</v>
      </c>
      <c r="E505" t="s">
        <v>218</v>
      </c>
      <c r="F505" t="s">
        <v>121</v>
      </c>
    </row>
    <row r="506" spans="1:6">
      <c r="A506" t="s">
        <v>413</v>
      </c>
      <c r="B506" t="s">
        <v>155</v>
      </c>
      <c r="C506" t="s">
        <v>493</v>
      </c>
      <c r="D506" s="52" t="s">
        <v>493</v>
      </c>
      <c r="E506" t="s">
        <v>493</v>
      </c>
      <c r="F506" t="s">
        <v>121</v>
      </c>
    </row>
    <row r="507" spans="1:6">
      <c r="A507" t="s">
        <v>413</v>
      </c>
      <c r="B507" t="s">
        <v>156</v>
      </c>
      <c r="C507" t="s">
        <v>454</v>
      </c>
      <c r="D507" s="52" t="s">
        <v>454</v>
      </c>
      <c r="E507" t="s">
        <v>454</v>
      </c>
      <c r="F507" t="s">
        <v>121</v>
      </c>
    </row>
    <row r="508" spans="1:6">
      <c r="A508" t="s">
        <v>413</v>
      </c>
      <c r="B508" t="s">
        <v>157</v>
      </c>
      <c r="C508" t="s">
        <v>128</v>
      </c>
      <c r="D508" t="s">
        <v>121</v>
      </c>
      <c r="E508" t="s">
        <v>417</v>
      </c>
    </row>
    <row r="509" spans="1:6">
      <c r="A509" t="s">
        <v>413</v>
      </c>
      <c r="B509" t="s">
        <v>158</v>
      </c>
      <c r="C509" t="s">
        <v>271</v>
      </c>
      <c r="D509" t="s">
        <v>398</v>
      </c>
      <c r="E509" t="s">
        <v>417</v>
      </c>
    </row>
    <row r="510" spans="1:6">
      <c r="A510" t="s">
        <v>413</v>
      </c>
      <c r="B510" t="s">
        <v>159</v>
      </c>
      <c r="C510" t="s">
        <v>121</v>
      </c>
      <c r="D510" t="s">
        <v>398</v>
      </c>
      <c r="E510" t="s">
        <v>121</v>
      </c>
    </row>
    <row r="511" spans="1:6">
      <c r="A511" t="s">
        <v>413</v>
      </c>
      <c r="B511" t="s">
        <v>352</v>
      </c>
      <c r="C511" t="s">
        <v>455</v>
      </c>
      <c r="D511" t="s">
        <v>398</v>
      </c>
      <c r="E511" t="s">
        <v>417</v>
      </c>
    </row>
    <row r="512" spans="1:6">
      <c r="A512" t="s">
        <v>413</v>
      </c>
      <c r="B512" t="s">
        <v>334</v>
      </c>
      <c r="C512" t="s">
        <v>417</v>
      </c>
      <c r="D512" t="s">
        <v>398</v>
      </c>
      <c r="E512" t="s">
        <v>417</v>
      </c>
    </row>
    <row r="513" spans="1:6">
      <c r="A513" t="s">
        <v>413</v>
      </c>
      <c r="B513" t="s">
        <v>160</v>
      </c>
      <c r="C513" t="s">
        <v>331</v>
      </c>
      <c r="D513" s="52" t="s">
        <v>331</v>
      </c>
      <c r="E513" t="s">
        <v>331</v>
      </c>
      <c r="F513" t="s">
        <v>331</v>
      </c>
    </row>
    <row r="514" spans="1:6">
      <c r="A514" t="s">
        <v>413</v>
      </c>
      <c r="B514" t="s">
        <v>193</v>
      </c>
      <c r="C514" t="s">
        <v>421</v>
      </c>
      <c r="D514" t="s">
        <v>398</v>
      </c>
      <c r="E514" t="s">
        <v>417</v>
      </c>
    </row>
    <row r="515" spans="1:6">
      <c r="A515" t="s">
        <v>413</v>
      </c>
      <c r="B515" t="s">
        <v>335</v>
      </c>
      <c r="C515" t="s">
        <v>417</v>
      </c>
      <c r="D515" t="s">
        <v>398</v>
      </c>
      <c r="E515" t="s">
        <v>417</v>
      </c>
    </row>
    <row r="516" spans="1:6">
      <c r="A516" t="s">
        <v>413</v>
      </c>
      <c r="B516" t="s">
        <v>161</v>
      </c>
      <c r="C516" t="s">
        <v>385</v>
      </c>
      <c r="D516" s="52" t="s">
        <v>385</v>
      </c>
      <c r="E516" t="s">
        <v>385</v>
      </c>
      <c r="F516" t="s">
        <v>378</v>
      </c>
    </row>
    <row r="517" spans="1:6">
      <c r="A517" t="s">
        <v>413</v>
      </c>
      <c r="B517" t="s">
        <v>184</v>
      </c>
      <c r="C517" t="s">
        <v>356</v>
      </c>
      <c r="D517" t="s">
        <v>403</v>
      </c>
      <c r="E517" t="s">
        <v>417</v>
      </c>
    </row>
    <row r="518" spans="1:6">
      <c r="A518" t="s">
        <v>413</v>
      </c>
      <c r="B518" t="s">
        <v>185</v>
      </c>
      <c r="C518" t="s">
        <v>626</v>
      </c>
      <c r="D518" t="s">
        <v>403</v>
      </c>
      <c r="E518" t="s">
        <v>417</v>
      </c>
    </row>
    <row r="519" spans="1:6">
      <c r="A519" t="s">
        <v>413</v>
      </c>
      <c r="B519" t="s">
        <v>336</v>
      </c>
      <c r="C519" t="s">
        <v>417</v>
      </c>
      <c r="D519" t="s">
        <v>403</v>
      </c>
      <c r="E519" t="s">
        <v>417</v>
      </c>
    </row>
    <row r="520" spans="1:6">
      <c r="A520" t="s">
        <v>413</v>
      </c>
      <c r="B520" t="s">
        <v>164</v>
      </c>
      <c r="C520" t="s">
        <v>305</v>
      </c>
      <c r="D520" s="52" t="s">
        <v>305</v>
      </c>
      <c r="E520" t="s">
        <v>305</v>
      </c>
      <c r="F520" t="s">
        <v>129</v>
      </c>
    </row>
    <row r="521" spans="1:6">
      <c r="A521" t="s">
        <v>413</v>
      </c>
      <c r="B521" t="s">
        <v>165</v>
      </c>
      <c r="C521" t="s">
        <v>453</v>
      </c>
      <c r="D521" s="52" t="s">
        <v>453</v>
      </c>
      <c r="E521" t="s">
        <v>453</v>
      </c>
      <c r="F521" t="s">
        <v>417</v>
      </c>
    </row>
    <row r="522" spans="1:6">
      <c r="A522" t="s">
        <v>413</v>
      </c>
      <c r="B522" t="s">
        <v>166</v>
      </c>
      <c r="C522" t="s">
        <v>129</v>
      </c>
      <c r="D522" t="s">
        <v>129</v>
      </c>
      <c r="E522" t="s">
        <v>129</v>
      </c>
    </row>
    <row r="523" spans="1:6">
      <c r="A523" t="s">
        <v>413</v>
      </c>
      <c r="B523" t="s">
        <v>167</v>
      </c>
      <c r="C523" t="s">
        <v>509</v>
      </c>
      <c r="D523" t="s">
        <v>509</v>
      </c>
      <c r="E523" t="s">
        <v>509</v>
      </c>
    </row>
    <row r="524" spans="1:6">
      <c r="A524" t="s">
        <v>413</v>
      </c>
      <c r="B524" t="s">
        <v>188</v>
      </c>
      <c r="C524" t="s">
        <v>421</v>
      </c>
      <c r="D524" t="s">
        <v>398</v>
      </c>
      <c r="E524" t="s">
        <v>417</v>
      </c>
    </row>
    <row r="525" spans="1:6">
      <c r="A525" t="s">
        <v>413</v>
      </c>
      <c r="B525" t="s">
        <v>353</v>
      </c>
      <c r="C525" t="s">
        <v>421</v>
      </c>
      <c r="D525" t="s">
        <v>398</v>
      </c>
      <c r="E525" t="s">
        <v>417</v>
      </c>
    </row>
    <row r="526" spans="1:6">
      <c r="A526" t="s">
        <v>413</v>
      </c>
      <c r="B526" t="s">
        <v>337</v>
      </c>
      <c r="C526" t="s">
        <v>417</v>
      </c>
      <c r="D526" t="s">
        <v>398</v>
      </c>
      <c r="E526" t="s">
        <v>417</v>
      </c>
    </row>
    <row r="527" spans="1:6">
      <c r="A527" t="s">
        <v>413</v>
      </c>
      <c r="B527" t="s">
        <v>168</v>
      </c>
      <c r="C527" t="s">
        <v>282</v>
      </c>
      <c r="D527" s="52" t="s">
        <v>282</v>
      </c>
      <c r="E527" t="s">
        <v>282</v>
      </c>
      <c r="F527" t="s">
        <v>141</v>
      </c>
    </row>
    <row r="528" spans="1:6">
      <c r="A528" t="s">
        <v>413</v>
      </c>
      <c r="B528" t="s">
        <v>169</v>
      </c>
      <c r="C528" t="s">
        <v>231</v>
      </c>
      <c r="D528" s="52" t="s">
        <v>231</v>
      </c>
      <c r="E528" t="s">
        <v>231</v>
      </c>
      <c r="F528" t="s">
        <v>417</v>
      </c>
    </row>
    <row r="529" spans="1:6">
      <c r="A529" t="s">
        <v>413</v>
      </c>
      <c r="B529" t="s">
        <v>170</v>
      </c>
      <c r="C529" t="s">
        <v>230</v>
      </c>
      <c r="D529" s="52" t="s">
        <v>230</v>
      </c>
      <c r="E529" t="s">
        <v>230</v>
      </c>
      <c r="F529" t="s">
        <v>417</v>
      </c>
    </row>
    <row r="530" spans="1:6">
      <c r="A530" t="s">
        <v>413</v>
      </c>
      <c r="B530" t="s">
        <v>171</v>
      </c>
      <c r="C530" t="s">
        <v>141</v>
      </c>
      <c r="D530" t="s">
        <v>141</v>
      </c>
      <c r="E530" t="s">
        <v>141</v>
      </c>
    </row>
    <row r="531" spans="1:6">
      <c r="A531" t="s">
        <v>413</v>
      </c>
      <c r="B531" t="s">
        <v>172</v>
      </c>
      <c r="C531" t="s">
        <v>552</v>
      </c>
      <c r="D531" t="s">
        <v>552</v>
      </c>
      <c r="E531" t="s">
        <v>552</v>
      </c>
    </row>
    <row r="532" spans="1:6">
      <c r="A532" t="s">
        <v>413</v>
      </c>
      <c r="B532" t="s">
        <v>173</v>
      </c>
      <c r="C532" t="s">
        <v>510</v>
      </c>
      <c r="D532" t="s">
        <v>510</v>
      </c>
      <c r="E532" t="s">
        <v>510</v>
      </c>
    </row>
    <row r="533" spans="1:6">
      <c r="A533" t="s">
        <v>413</v>
      </c>
      <c r="B533" t="s">
        <v>354</v>
      </c>
      <c r="C533" t="s">
        <v>625</v>
      </c>
      <c r="D533" t="s">
        <v>398</v>
      </c>
      <c r="E533" t="s">
        <v>417</v>
      </c>
    </row>
    <row r="534" spans="1:6">
      <c r="A534" t="s">
        <v>413</v>
      </c>
      <c r="B534" t="s">
        <v>338</v>
      </c>
      <c r="C534" t="s">
        <v>417</v>
      </c>
      <c r="D534" t="s">
        <v>398</v>
      </c>
      <c r="E534" t="s">
        <v>417</v>
      </c>
    </row>
    <row r="535" spans="1:6">
      <c r="A535" t="s">
        <v>413</v>
      </c>
      <c r="B535" t="s">
        <v>174</v>
      </c>
      <c r="C535" t="s">
        <v>218</v>
      </c>
      <c r="D535" s="52" t="s">
        <v>218</v>
      </c>
      <c r="E535" t="s">
        <v>218</v>
      </c>
      <c r="F535" t="s">
        <v>121</v>
      </c>
    </row>
    <row r="536" spans="1:6">
      <c r="A536" t="s">
        <v>413</v>
      </c>
      <c r="B536" t="s">
        <v>175</v>
      </c>
      <c r="C536" t="s">
        <v>493</v>
      </c>
      <c r="D536" s="52" t="s">
        <v>493</v>
      </c>
      <c r="E536" t="s">
        <v>493</v>
      </c>
      <c r="F536" t="s">
        <v>417</v>
      </c>
    </row>
    <row r="537" spans="1:6">
      <c r="A537" t="s">
        <v>413</v>
      </c>
      <c r="B537" t="s">
        <v>176</v>
      </c>
      <c r="C537" t="s">
        <v>454</v>
      </c>
      <c r="D537" s="52" t="s">
        <v>454</v>
      </c>
      <c r="E537" t="s">
        <v>454</v>
      </c>
      <c r="F537" t="s">
        <v>417</v>
      </c>
    </row>
    <row r="538" spans="1:6">
      <c r="A538" t="s">
        <v>413</v>
      </c>
      <c r="B538" t="s">
        <v>177</v>
      </c>
      <c r="C538" t="s">
        <v>128</v>
      </c>
      <c r="D538" t="s">
        <v>121</v>
      </c>
      <c r="E538" t="s">
        <v>417</v>
      </c>
    </row>
    <row r="539" spans="1:6">
      <c r="A539" t="s">
        <v>413</v>
      </c>
      <c r="B539" t="s">
        <v>178</v>
      </c>
      <c r="C539" t="s">
        <v>271</v>
      </c>
      <c r="D539" t="s">
        <v>398</v>
      </c>
      <c r="E539" t="s">
        <v>417</v>
      </c>
    </row>
    <row r="540" spans="1:6">
      <c r="A540" t="s">
        <v>413</v>
      </c>
      <c r="B540" t="s">
        <v>181</v>
      </c>
      <c r="C540" t="s">
        <v>121</v>
      </c>
      <c r="D540" t="s">
        <v>398</v>
      </c>
      <c r="E540" t="s">
        <v>121</v>
      </c>
    </row>
    <row r="541" spans="1:6">
      <c r="A541" t="s">
        <v>413</v>
      </c>
      <c r="B541" t="s">
        <v>355</v>
      </c>
      <c r="C541" t="s">
        <v>455</v>
      </c>
      <c r="D541" t="s">
        <v>398</v>
      </c>
      <c r="E541" t="s">
        <v>417</v>
      </c>
    </row>
    <row r="542" spans="1:6">
      <c r="A542" t="s">
        <v>413</v>
      </c>
      <c r="B542" t="s">
        <v>339</v>
      </c>
      <c r="C542" t="s">
        <v>417</v>
      </c>
      <c r="D542" t="s">
        <v>398</v>
      </c>
      <c r="E542" t="s">
        <v>417</v>
      </c>
    </row>
    <row r="543" spans="1:6">
      <c r="A543" t="s">
        <v>413</v>
      </c>
      <c r="B543" t="s">
        <v>179</v>
      </c>
      <c r="C543" t="s">
        <v>331</v>
      </c>
      <c r="D543" s="52" t="s">
        <v>331</v>
      </c>
      <c r="E543" t="s">
        <v>331</v>
      </c>
      <c r="F543" t="s">
        <v>331</v>
      </c>
    </row>
    <row r="544" spans="1:6">
      <c r="A544" t="s">
        <v>413</v>
      </c>
      <c r="B544" t="s">
        <v>194</v>
      </c>
      <c r="C544" t="s">
        <v>421</v>
      </c>
      <c r="D544" t="s">
        <v>398</v>
      </c>
      <c r="E544" t="s">
        <v>417</v>
      </c>
    </row>
    <row r="545" spans="1:7">
      <c r="A545" t="s">
        <v>413</v>
      </c>
      <c r="B545" t="s">
        <v>340</v>
      </c>
      <c r="C545" t="s">
        <v>417</v>
      </c>
      <c r="D545" t="s">
        <v>398</v>
      </c>
      <c r="E545" t="s">
        <v>417</v>
      </c>
    </row>
    <row r="546" spans="1:7">
      <c r="A546" t="s">
        <v>413</v>
      </c>
      <c r="B546" t="s">
        <v>180</v>
      </c>
      <c r="C546" t="s">
        <v>385</v>
      </c>
      <c r="D546" s="52" t="s">
        <v>385</v>
      </c>
      <c r="E546" t="s">
        <v>385</v>
      </c>
      <c r="F546" t="s">
        <v>378</v>
      </c>
    </row>
    <row r="547" spans="1:7">
      <c r="A547" t="s">
        <v>413</v>
      </c>
      <c r="B547" t="s">
        <v>182</v>
      </c>
      <c r="C547" t="s">
        <v>356</v>
      </c>
      <c r="D547" t="s">
        <v>403</v>
      </c>
      <c r="E547" t="s">
        <v>417</v>
      </c>
    </row>
    <row r="548" spans="1:7">
      <c r="A548" t="s">
        <v>413</v>
      </c>
      <c r="B548" t="s">
        <v>183</v>
      </c>
      <c r="C548" t="s">
        <v>626</v>
      </c>
      <c r="D548" t="s">
        <v>403</v>
      </c>
      <c r="E548" t="s">
        <v>417</v>
      </c>
    </row>
    <row r="549" spans="1:7" ht="13.5" thickBot="1">
      <c r="A549" s="55" t="s">
        <v>413</v>
      </c>
      <c r="B549" s="55" t="s">
        <v>341</v>
      </c>
      <c r="C549" s="55" t="s">
        <v>417</v>
      </c>
      <c r="D549" s="55" t="s">
        <v>403</v>
      </c>
      <c r="E549" s="55" t="s">
        <v>417</v>
      </c>
      <c r="F549" s="55"/>
    </row>
    <row r="550" spans="1:7" ht="13.5" thickTop="1">
      <c r="A550" t="s">
        <v>412</v>
      </c>
      <c r="B550" t="s">
        <v>162</v>
      </c>
      <c r="C550" t="s">
        <v>522</v>
      </c>
      <c r="D550" s="52" t="s">
        <v>249</v>
      </c>
      <c r="E550" t="s">
        <v>417</v>
      </c>
      <c r="G550" s="51" t="s">
        <v>249</v>
      </c>
    </row>
    <row r="551" spans="1:7">
      <c r="A551" t="s">
        <v>412</v>
      </c>
      <c r="B551" t="s">
        <v>144</v>
      </c>
      <c r="C551" t="s">
        <v>201</v>
      </c>
      <c r="D551" s="52" t="s">
        <v>201</v>
      </c>
      <c r="E551" t="s">
        <v>201</v>
      </c>
      <c r="F551" t="s">
        <v>201</v>
      </c>
    </row>
    <row r="552" spans="1:7">
      <c r="A552" t="s">
        <v>412</v>
      </c>
      <c r="B552" t="s">
        <v>145</v>
      </c>
      <c r="C552" t="s">
        <v>311</v>
      </c>
      <c r="D552" s="52" t="s">
        <v>311</v>
      </c>
      <c r="E552" t="s">
        <v>311</v>
      </c>
      <c r="F552" t="s">
        <v>219</v>
      </c>
    </row>
    <row r="553" spans="1:7">
      <c r="A553" t="s">
        <v>412</v>
      </c>
      <c r="B553" t="s">
        <v>146</v>
      </c>
      <c r="C553" t="s">
        <v>136</v>
      </c>
      <c r="D553" t="s">
        <v>136</v>
      </c>
      <c r="E553" t="s">
        <v>136</v>
      </c>
    </row>
    <row r="554" spans="1:7">
      <c r="A554" t="s">
        <v>412</v>
      </c>
      <c r="B554" t="s">
        <v>147</v>
      </c>
      <c r="C554" t="s">
        <v>219</v>
      </c>
      <c r="D554" t="s">
        <v>219</v>
      </c>
      <c r="E554" t="s">
        <v>219</v>
      </c>
    </row>
    <row r="555" spans="1:7">
      <c r="A555" t="s">
        <v>412</v>
      </c>
      <c r="B555" t="s">
        <v>187</v>
      </c>
      <c r="C555" t="s">
        <v>457</v>
      </c>
      <c r="D555" t="s">
        <v>456</v>
      </c>
      <c r="E555" t="s">
        <v>417</v>
      </c>
    </row>
    <row r="556" spans="1:7">
      <c r="A556" t="s">
        <v>412</v>
      </c>
      <c r="B556" t="s">
        <v>350</v>
      </c>
      <c r="C556" t="s">
        <v>456</v>
      </c>
      <c r="D556" t="s">
        <v>398</v>
      </c>
      <c r="E556" t="s">
        <v>456</v>
      </c>
    </row>
    <row r="557" spans="1:7">
      <c r="A557" t="s">
        <v>412</v>
      </c>
      <c r="B557" t="s">
        <v>332</v>
      </c>
      <c r="C557" t="s">
        <v>417</v>
      </c>
      <c r="D557" t="s">
        <v>398</v>
      </c>
      <c r="E557" t="s">
        <v>417</v>
      </c>
    </row>
    <row r="558" spans="1:7">
      <c r="A558" t="s">
        <v>412</v>
      </c>
      <c r="B558" t="s">
        <v>148</v>
      </c>
      <c r="C558" t="s">
        <v>216</v>
      </c>
      <c r="D558" s="52" t="s">
        <v>216</v>
      </c>
      <c r="E558" t="s">
        <v>216</v>
      </c>
      <c r="F558" t="s">
        <v>216</v>
      </c>
    </row>
    <row r="559" spans="1:7">
      <c r="A559" t="s">
        <v>412</v>
      </c>
      <c r="B559" t="s">
        <v>149</v>
      </c>
      <c r="C559" t="s">
        <v>458</v>
      </c>
      <c r="D559" s="52" t="s">
        <v>458</v>
      </c>
      <c r="E559" t="s">
        <v>458</v>
      </c>
      <c r="F559" t="s">
        <v>458</v>
      </c>
    </row>
    <row r="560" spans="1:7">
      <c r="A560" t="s">
        <v>412</v>
      </c>
      <c r="B560" t="s">
        <v>150</v>
      </c>
      <c r="C560" t="s">
        <v>419</v>
      </c>
      <c r="D560" s="52" t="s">
        <v>419</v>
      </c>
      <c r="E560" t="s">
        <v>419</v>
      </c>
      <c r="F560" t="s">
        <v>592</v>
      </c>
    </row>
    <row r="561" spans="1:6">
      <c r="A561" t="s">
        <v>412</v>
      </c>
      <c r="B561" t="s">
        <v>151</v>
      </c>
      <c r="C561" t="s">
        <v>459</v>
      </c>
      <c r="D561" t="s">
        <v>398</v>
      </c>
      <c r="E561" t="s">
        <v>417</v>
      </c>
    </row>
    <row r="562" spans="1:6">
      <c r="A562" t="s">
        <v>412</v>
      </c>
      <c r="B562" t="s">
        <v>152</v>
      </c>
      <c r="C562" t="s">
        <v>421</v>
      </c>
      <c r="D562" t="s">
        <v>398</v>
      </c>
      <c r="E562" t="s">
        <v>417</v>
      </c>
    </row>
    <row r="563" spans="1:6">
      <c r="A563" t="s">
        <v>412</v>
      </c>
      <c r="B563" t="s">
        <v>153</v>
      </c>
      <c r="C563" t="s">
        <v>421</v>
      </c>
      <c r="D563" t="s">
        <v>398</v>
      </c>
      <c r="E563" t="s">
        <v>417</v>
      </c>
    </row>
    <row r="564" spans="1:6">
      <c r="A564" t="s">
        <v>412</v>
      </c>
      <c r="B564" t="s">
        <v>351</v>
      </c>
      <c r="C564" t="s">
        <v>421</v>
      </c>
      <c r="D564" t="s">
        <v>398</v>
      </c>
      <c r="E564" t="s">
        <v>417</v>
      </c>
    </row>
    <row r="565" spans="1:6">
      <c r="A565" t="s">
        <v>412</v>
      </c>
      <c r="B565" t="s">
        <v>333</v>
      </c>
      <c r="C565" t="s">
        <v>417</v>
      </c>
      <c r="D565" t="s">
        <v>398</v>
      </c>
      <c r="E565" t="s">
        <v>417</v>
      </c>
    </row>
    <row r="566" spans="1:6">
      <c r="A566" t="s">
        <v>412</v>
      </c>
      <c r="B566" t="s">
        <v>154</v>
      </c>
      <c r="C566" t="s">
        <v>130</v>
      </c>
      <c r="D566" s="52" t="s">
        <v>130</v>
      </c>
      <c r="E566" t="s">
        <v>130</v>
      </c>
      <c r="F566" t="s">
        <v>130</v>
      </c>
    </row>
    <row r="567" spans="1:6">
      <c r="A567" t="s">
        <v>412</v>
      </c>
      <c r="B567" t="s">
        <v>155</v>
      </c>
      <c r="C567" t="s">
        <v>460</v>
      </c>
      <c r="D567" s="52" t="s">
        <v>460</v>
      </c>
      <c r="E567" t="s">
        <v>460</v>
      </c>
      <c r="F567" t="s">
        <v>460</v>
      </c>
    </row>
    <row r="568" spans="1:6">
      <c r="A568" t="s">
        <v>412</v>
      </c>
      <c r="B568" t="s">
        <v>156</v>
      </c>
      <c r="C568" t="s">
        <v>123</v>
      </c>
      <c r="D568" s="52" t="s">
        <v>499</v>
      </c>
      <c r="E568" t="s">
        <v>417</v>
      </c>
      <c r="F568" t="s">
        <v>461</v>
      </c>
    </row>
    <row r="569" spans="1:6">
      <c r="A569" t="s">
        <v>412</v>
      </c>
      <c r="B569" t="s">
        <v>157</v>
      </c>
      <c r="C569" t="s">
        <v>499</v>
      </c>
      <c r="D569" t="s">
        <v>315</v>
      </c>
      <c r="E569" t="s">
        <v>499</v>
      </c>
    </row>
    <row r="570" spans="1:6">
      <c r="A570" t="s">
        <v>412</v>
      </c>
      <c r="B570" t="s">
        <v>158</v>
      </c>
      <c r="C570" t="s">
        <v>315</v>
      </c>
      <c r="D570" t="s">
        <v>461</v>
      </c>
      <c r="E570" t="s">
        <v>315</v>
      </c>
    </row>
    <row r="571" spans="1:6">
      <c r="A571" t="s">
        <v>412</v>
      </c>
      <c r="B571" t="s">
        <v>159</v>
      </c>
      <c r="C571" t="s">
        <v>461</v>
      </c>
      <c r="D571" t="s">
        <v>516</v>
      </c>
      <c r="E571" t="s">
        <v>461</v>
      </c>
    </row>
    <row r="572" spans="1:6">
      <c r="A572" t="s">
        <v>412</v>
      </c>
      <c r="B572" t="s">
        <v>352</v>
      </c>
      <c r="C572" t="s">
        <v>516</v>
      </c>
      <c r="D572" t="s">
        <v>398</v>
      </c>
      <c r="E572" t="s">
        <v>516</v>
      </c>
    </row>
    <row r="573" spans="1:6">
      <c r="A573" t="s">
        <v>412</v>
      </c>
      <c r="B573" t="s">
        <v>334</v>
      </c>
      <c r="C573" t="s">
        <v>417</v>
      </c>
      <c r="D573" t="s">
        <v>398</v>
      </c>
      <c r="E573" t="s">
        <v>417</v>
      </c>
    </row>
    <row r="574" spans="1:6">
      <c r="A574" t="s">
        <v>412</v>
      </c>
      <c r="B574" t="s">
        <v>160</v>
      </c>
      <c r="C574" t="s">
        <v>190</v>
      </c>
      <c r="D574" s="52" t="s">
        <v>190</v>
      </c>
      <c r="E574" t="s">
        <v>190</v>
      </c>
      <c r="F574" t="s">
        <v>190</v>
      </c>
    </row>
    <row r="575" spans="1:6">
      <c r="A575" t="s">
        <v>412</v>
      </c>
      <c r="B575" t="s">
        <v>193</v>
      </c>
      <c r="C575" t="s">
        <v>421</v>
      </c>
      <c r="D575" t="s">
        <v>398</v>
      </c>
      <c r="E575" t="s">
        <v>417</v>
      </c>
    </row>
    <row r="576" spans="1:6">
      <c r="A576" t="s">
        <v>412</v>
      </c>
      <c r="B576" t="s">
        <v>335</v>
      </c>
      <c r="C576" t="s">
        <v>417</v>
      </c>
      <c r="D576" t="s">
        <v>398</v>
      </c>
      <c r="E576" t="s">
        <v>417</v>
      </c>
    </row>
    <row r="577" spans="1:6">
      <c r="A577" t="s">
        <v>412</v>
      </c>
      <c r="B577" t="s">
        <v>161</v>
      </c>
      <c r="C577" t="s">
        <v>386</v>
      </c>
      <c r="D577" s="52" t="s">
        <v>386</v>
      </c>
      <c r="E577" t="s">
        <v>386</v>
      </c>
      <c r="F577" t="s">
        <v>386</v>
      </c>
    </row>
    <row r="578" spans="1:6">
      <c r="A578" t="s">
        <v>412</v>
      </c>
      <c r="B578" t="s">
        <v>184</v>
      </c>
      <c r="C578" t="s">
        <v>463</v>
      </c>
      <c r="D578" t="s">
        <v>403</v>
      </c>
      <c r="E578" t="s">
        <v>417</v>
      </c>
    </row>
    <row r="579" spans="1:6">
      <c r="A579" t="s">
        <v>412</v>
      </c>
      <c r="B579" t="s">
        <v>185</v>
      </c>
      <c r="C579" t="s">
        <v>421</v>
      </c>
      <c r="D579" t="s">
        <v>403</v>
      </c>
      <c r="E579" t="s">
        <v>417</v>
      </c>
    </row>
    <row r="580" spans="1:6">
      <c r="A580" t="s">
        <v>412</v>
      </c>
      <c r="B580" t="s">
        <v>336</v>
      </c>
      <c r="C580" t="s">
        <v>417</v>
      </c>
      <c r="D580" t="s">
        <v>403</v>
      </c>
      <c r="E580" t="s">
        <v>417</v>
      </c>
    </row>
    <row r="581" spans="1:6">
      <c r="A581" t="s">
        <v>412</v>
      </c>
      <c r="B581" t="s">
        <v>164</v>
      </c>
      <c r="C581" t="s">
        <v>201</v>
      </c>
      <c r="D581" s="52" t="s">
        <v>201</v>
      </c>
      <c r="E581" t="s">
        <v>201</v>
      </c>
      <c r="F581" t="s">
        <v>201</v>
      </c>
    </row>
    <row r="582" spans="1:6">
      <c r="A582" t="s">
        <v>412</v>
      </c>
      <c r="B582" t="s">
        <v>165</v>
      </c>
      <c r="C582" t="s">
        <v>136</v>
      </c>
      <c r="D582" s="52" t="s">
        <v>136</v>
      </c>
      <c r="E582" t="s">
        <v>136</v>
      </c>
      <c r="F582" t="s">
        <v>417</v>
      </c>
    </row>
    <row r="583" spans="1:6">
      <c r="A583" t="s">
        <v>412</v>
      </c>
      <c r="B583" t="s">
        <v>166</v>
      </c>
      <c r="C583" t="s">
        <v>311</v>
      </c>
      <c r="D583" t="s">
        <v>311</v>
      </c>
      <c r="E583" t="s">
        <v>311</v>
      </c>
    </row>
    <row r="584" spans="1:6">
      <c r="A584" t="s">
        <v>412</v>
      </c>
      <c r="B584" t="s">
        <v>167</v>
      </c>
      <c r="C584" t="s">
        <v>219</v>
      </c>
      <c r="D584" t="s">
        <v>219</v>
      </c>
      <c r="E584" t="s">
        <v>219</v>
      </c>
    </row>
    <row r="585" spans="1:6">
      <c r="A585" t="s">
        <v>412</v>
      </c>
      <c r="B585" t="s">
        <v>188</v>
      </c>
      <c r="C585" t="s">
        <v>457</v>
      </c>
      <c r="D585" t="s">
        <v>456</v>
      </c>
      <c r="E585" t="s">
        <v>417</v>
      </c>
    </row>
    <row r="586" spans="1:6">
      <c r="A586" t="s">
        <v>412</v>
      </c>
      <c r="B586" t="s">
        <v>353</v>
      </c>
      <c r="C586" t="s">
        <v>456</v>
      </c>
      <c r="D586" t="s">
        <v>398</v>
      </c>
      <c r="E586" t="s">
        <v>456</v>
      </c>
    </row>
    <row r="587" spans="1:6">
      <c r="A587" t="s">
        <v>412</v>
      </c>
      <c r="B587" t="s">
        <v>337</v>
      </c>
      <c r="C587" t="s">
        <v>417</v>
      </c>
      <c r="D587" t="s">
        <v>398</v>
      </c>
      <c r="E587" t="s">
        <v>417</v>
      </c>
    </row>
    <row r="588" spans="1:6">
      <c r="A588" t="s">
        <v>412</v>
      </c>
      <c r="B588" t="s">
        <v>168</v>
      </c>
      <c r="C588" t="s">
        <v>216</v>
      </c>
      <c r="D588" s="52" t="s">
        <v>216</v>
      </c>
      <c r="E588" t="s">
        <v>216</v>
      </c>
      <c r="F588" t="s">
        <v>216</v>
      </c>
    </row>
    <row r="589" spans="1:6">
      <c r="A589" t="s">
        <v>412</v>
      </c>
      <c r="B589" t="s">
        <v>169</v>
      </c>
      <c r="C589" t="s">
        <v>458</v>
      </c>
      <c r="D589" s="52" t="s">
        <v>458</v>
      </c>
      <c r="E589" t="s">
        <v>458</v>
      </c>
      <c r="F589" t="s">
        <v>592</v>
      </c>
    </row>
    <row r="590" spans="1:6">
      <c r="A590" t="s">
        <v>412</v>
      </c>
      <c r="B590" t="s">
        <v>170</v>
      </c>
      <c r="C590" t="s">
        <v>419</v>
      </c>
      <c r="D590" s="52" t="s">
        <v>419</v>
      </c>
      <c r="E590" t="s">
        <v>419</v>
      </c>
      <c r="F590" t="s">
        <v>592</v>
      </c>
    </row>
    <row r="591" spans="1:6">
      <c r="A591" t="s">
        <v>412</v>
      </c>
      <c r="B591" t="s">
        <v>171</v>
      </c>
      <c r="C591" t="s">
        <v>459</v>
      </c>
      <c r="D591" t="s">
        <v>398</v>
      </c>
      <c r="E591" t="s">
        <v>417</v>
      </c>
    </row>
    <row r="592" spans="1:6">
      <c r="A592" t="s">
        <v>412</v>
      </c>
      <c r="B592" t="s">
        <v>172</v>
      </c>
      <c r="C592" t="s">
        <v>421</v>
      </c>
      <c r="D592" t="s">
        <v>398</v>
      </c>
      <c r="E592" t="s">
        <v>417</v>
      </c>
    </row>
    <row r="593" spans="1:6">
      <c r="A593" t="s">
        <v>412</v>
      </c>
      <c r="B593" t="s">
        <v>173</v>
      </c>
      <c r="C593" t="s">
        <v>421</v>
      </c>
      <c r="D593" t="s">
        <v>398</v>
      </c>
      <c r="E593" t="s">
        <v>417</v>
      </c>
    </row>
    <row r="594" spans="1:6">
      <c r="A594" t="s">
        <v>412</v>
      </c>
      <c r="B594" t="s">
        <v>354</v>
      </c>
      <c r="C594" t="s">
        <v>421</v>
      </c>
      <c r="D594" t="s">
        <v>398</v>
      </c>
      <c r="E594" t="s">
        <v>417</v>
      </c>
    </row>
    <row r="595" spans="1:6">
      <c r="A595" t="s">
        <v>412</v>
      </c>
      <c r="B595" t="s">
        <v>338</v>
      </c>
      <c r="C595" t="s">
        <v>417</v>
      </c>
      <c r="D595" t="s">
        <v>398</v>
      </c>
      <c r="E595" t="s">
        <v>417</v>
      </c>
    </row>
    <row r="596" spans="1:6">
      <c r="A596" t="s">
        <v>412</v>
      </c>
      <c r="B596" t="s">
        <v>174</v>
      </c>
      <c r="C596" t="s">
        <v>130</v>
      </c>
      <c r="D596" s="52" t="s">
        <v>130</v>
      </c>
      <c r="E596" t="s">
        <v>130</v>
      </c>
      <c r="F596" t="s">
        <v>130</v>
      </c>
    </row>
    <row r="597" spans="1:6">
      <c r="A597" t="s">
        <v>412</v>
      </c>
      <c r="B597" t="s">
        <v>175</v>
      </c>
      <c r="C597" t="s">
        <v>495</v>
      </c>
      <c r="D597" s="52" t="s">
        <v>315</v>
      </c>
      <c r="E597" t="s">
        <v>417</v>
      </c>
      <c r="F597" t="s">
        <v>417</v>
      </c>
    </row>
    <row r="598" spans="1:6">
      <c r="A598" t="s">
        <v>412</v>
      </c>
      <c r="B598" t="s">
        <v>176</v>
      </c>
      <c r="C598" t="s">
        <v>123</v>
      </c>
      <c r="D598" s="52" t="s">
        <v>499</v>
      </c>
      <c r="E598" t="s">
        <v>417</v>
      </c>
      <c r="F598" t="s">
        <v>417</v>
      </c>
    </row>
    <row r="599" spans="1:6">
      <c r="A599" t="s">
        <v>412</v>
      </c>
      <c r="B599" t="s">
        <v>177</v>
      </c>
      <c r="C599" t="s">
        <v>315</v>
      </c>
      <c r="D599" t="s">
        <v>516</v>
      </c>
      <c r="E599" t="s">
        <v>315</v>
      </c>
    </row>
    <row r="600" spans="1:6">
      <c r="A600" t="s">
        <v>412</v>
      </c>
      <c r="B600" t="s">
        <v>178</v>
      </c>
      <c r="C600" t="s">
        <v>499</v>
      </c>
      <c r="D600" t="s">
        <v>461</v>
      </c>
      <c r="E600" t="s">
        <v>499</v>
      </c>
    </row>
    <row r="601" spans="1:6">
      <c r="A601" t="s">
        <v>412</v>
      </c>
      <c r="B601" t="s">
        <v>181</v>
      </c>
      <c r="C601" t="s">
        <v>516</v>
      </c>
      <c r="D601" t="s">
        <v>398</v>
      </c>
      <c r="E601" t="s">
        <v>516</v>
      </c>
    </row>
    <row r="602" spans="1:6">
      <c r="A602" t="s">
        <v>412</v>
      </c>
      <c r="B602" t="s">
        <v>355</v>
      </c>
      <c r="C602" t="s">
        <v>461</v>
      </c>
      <c r="D602" t="s">
        <v>398</v>
      </c>
      <c r="E602" t="s">
        <v>461</v>
      </c>
    </row>
    <row r="603" spans="1:6">
      <c r="A603" t="s">
        <v>412</v>
      </c>
      <c r="B603" t="s">
        <v>339</v>
      </c>
      <c r="C603" t="s">
        <v>417</v>
      </c>
      <c r="D603" t="s">
        <v>398</v>
      </c>
      <c r="E603" t="s">
        <v>417</v>
      </c>
    </row>
    <row r="604" spans="1:6">
      <c r="A604" t="s">
        <v>412</v>
      </c>
      <c r="B604" t="s">
        <v>179</v>
      </c>
      <c r="C604" t="s">
        <v>190</v>
      </c>
      <c r="D604" s="52" t="s">
        <v>190</v>
      </c>
      <c r="E604" t="s">
        <v>190</v>
      </c>
      <c r="F604" t="s">
        <v>190</v>
      </c>
    </row>
    <row r="605" spans="1:6">
      <c r="A605" t="s">
        <v>412</v>
      </c>
      <c r="B605" t="s">
        <v>194</v>
      </c>
      <c r="C605" t="s">
        <v>421</v>
      </c>
      <c r="D605" t="s">
        <v>398</v>
      </c>
      <c r="E605" t="s">
        <v>417</v>
      </c>
    </row>
    <row r="606" spans="1:6">
      <c r="A606" t="s">
        <v>412</v>
      </c>
      <c r="B606" t="s">
        <v>340</v>
      </c>
      <c r="C606" t="s">
        <v>417</v>
      </c>
      <c r="D606" t="s">
        <v>398</v>
      </c>
      <c r="E606" t="s">
        <v>417</v>
      </c>
    </row>
    <row r="607" spans="1:6">
      <c r="A607" t="s">
        <v>412</v>
      </c>
      <c r="B607" t="s">
        <v>180</v>
      </c>
      <c r="C607" t="s">
        <v>386</v>
      </c>
      <c r="D607" s="52" t="s">
        <v>386</v>
      </c>
      <c r="E607" t="s">
        <v>386</v>
      </c>
      <c r="F607" t="s">
        <v>386</v>
      </c>
    </row>
    <row r="608" spans="1:6">
      <c r="A608" t="s">
        <v>412</v>
      </c>
      <c r="B608" t="s">
        <v>182</v>
      </c>
      <c r="C608" t="s">
        <v>463</v>
      </c>
      <c r="D608" t="s">
        <v>403</v>
      </c>
      <c r="E608" t="s">
        <v>417</v>
      </c>
    </row>
    <row r="609" spans="1:6">
      <c r="A609" t="s">
        <v>412</v>
      </c>
      <c r="B609" t="s">
        <v>183</v>
      </c>
      <c r="C609" t="s">
        <v>421</v>
      </c>
      <c r="D609" t="s">
        <v>403</v>
      </c>
      <c r="E609" t="s">
        <v>417</v>
      </c>
    </row>
    <row r="610" spans="1:6" ht="13.5" thickBot="1">
      <c r="A610" s="55" t="s">
        <v>412</v>
      </c>
      <c r="B610" s="55" t="s">
        <v>341</v>
      </c>
      <c r="C610" s="55" t="s">
        <v>417</v>
      </c>
      <c r="D610" s="55" t="s">
        <v>403</v>
      </c>
      <c r="E610" s="55" t="s">
        <v>417</v>
      </c>
      <c r="F610" s="55"/>
    </row>
    <row r="611" spans="1:6" ht="13.5" thickTop="1"/>
    <row r="693" spans="4:4">
      <c r="D693" s="50"/>
    </row>
    <row r="791" spans="4:4">
      <c r="D791" s="49"/>
    </row>
    <row r="792" spans="4:4">
      <c r="D792" s="50"/>
    </row>
    <row r="952" spans="4:4">
      <c r="D952" s="50"/>
    </row>
  </sheetData>
  <autoFilter ref="A1:D600" xr:uid="{E23921D1-5E9F-41CF-83B4-CECAF1DD84C3}"/>
  <pageMargins left="0.7" right="0.7" top="0.75" bottom="0.75" header="0.3" footer="0.3"/>
  <pageSetup orientation="portrait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2C9C0-E329-45BA-9E11-34A0C63728E7}">
  <sheetPr codeName="Sheet15"/>
  <dimension ref="A1:AK87"/>
  <sheetViews>
    <sheetView tabSelected="1" topLeftCell="B1" zoomScale="75" zoomScaleNormal="75" workbookViewId="0">
      <selection activeCell="B1" sqref="B1"/>
    </sheetView>
  </sheetViews>
  <sheetFormatPr defaultRowHeight="12.75"/>
  <cols>
    <col min="1" max="1" width="5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85546875" bestFit="1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1</v>
      </c>
      <c r="B2" s="19" t="str">
        <f>IFERROR(INDEX(Data!I:I,MATCH(A2,Data!H:H,0)),"")</f>
        <v>Chili's Dawgs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408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144</v>
      </c>
      <c r="C4" s="27" t="str" cm="1">
        <f t="array" ref="C4">IFERROR(INDEX(Lineups!D:D,MATCH(B$2&amp;B4,Lineups!A:A&amp;Lineups!B:B,0)),"")</f>
        <v>Jordan Love</v>
      </c>
      <c r="D4">
        <f>IFERROR(INDEX('Weekly Stats'!B:B,MATCH($C4,'Weekly Stats'!$A:$A,0)),"")</f>
        <v>25</v>
      </c>
      <c r="E4">
        <f>IFERROR(INDEX('Weekly Stats'!C:C,MATCH($C4,'Weekly Stats'!$A:$A,0)),"")</f>
        <v>31</v>
      </c>
      <c r="F4">
        <f>IFERROR(INDEX('Weekly Stats'!D:D,MATCH($C4,'Weekly Stats'!$A:$A,0)),"")</f>
        <v>367</v>
      </c>
      <c r="G4">
        <f>IFERROR(INDEX('Weekly Stats'!E:E,MATCH($C4,'Weekly Stats'!$A:$A,0)),"")</f>
        <v>2</v>
      </c>
      <c r="H4">
        <f>IFERROR(INDEX('Weekly Stats'!F:F,MATCH($C4,'Weekly Stats'!$A:$A,0)),"")</f>
        <v>0</v>
      </c>
      <c r="I4">
        <f>IFERROR(INDEX('Weekly Stats'!G:G,MATCH($C4,'Weekly Stats'!$A:$A,0)),"")</f>
        <v>1</v>
      </c>
      <c r="J4">
        <f>IFERROR(INDEX('Weekly Stats'!H:H,MATCH($C4,'Weekly Stats'!$A:$A,0)),"")</f>
        <v>6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1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 t="shared" ref="X4:X12" si="1">IFERROR(ROUND(D4/E4,3),"")</f>
        <v>0.80600000000000005</v>
      </c>
      <c r="Y4" s="47">
        <f t="shared" ref="Y4:Y12" si="2">IFERROR(ROUND(J4/I4,2),"")</f>
        <v>6</v>
      </c>
      <c r="Z4" s="47" t="str">
        <f t="shared" ref="Z4:Z12" si="3">IFERROR(ROUND(M4/L4,2),"")</f>
        <v/>
      </c>
    </row>
    <row r="5" spans="1:37">
      <c r="B5" t="s">
        <v>145</v>
      </c>
      <c r="C5" s="27" t="str" cm="1">
        <f t="array" ref="C5">IFERROR(INDEX(Lineups!D:D,MATCH(B$2&amp;B5,Lineups!A:A&amp;Lineups!B:B,0)),"")</f>
        <v>Drake Maye</v>
      </c>
      <c r="D5">
        <f>IFERROR(INDEX('Weekly Stats'!B:B,MATCH($C5,'Weekly Stats'!$A:$A,0)),"")</f>
        <v>26</v>
      </c>
      <c r="E5">
        <f>IFERROR(INDEX('Weekly Stats'!C:C,MATCH($C5,'Weekly Stats'!$A:$A,0)),"")</f>
        <v>34</v>
      </c>
      <c r="F5">
        <f>IFERROR(INDEX('Weekly Stats'!D:D,MATCH($C5,'Weekly Stats'!$A:$A,0)),"")</f>
        <v>374</v>
      </c>
      <c r="G5">
        <f>IFERROR(INDEX('Weekly Stats'!E:E,MATCH($C5,'Weekly Stats'!$A:$A,0)),"")</f>
        <v>4</v>
      </c>
      <c r="H5">
        <f>IFERROR(INDEX('Weekly Stats'!F:F,MATCH($C5,'Weekly Stats'!$A:$A,0)),"")</f>
        <v>0</v>
      </c>
      <c r="I5">
        <f>IFERROR(INDEX('Weekly Stats'!G:G,MATCH($C5,'Weekly Stats'!$A:$A,0)),"")</f>
        <v>7</v>
      </c>
      <c r="J5">
        <f>IFERROR(INDEX('Weekly Stats'!H:H,MATCH($C5,'Weekly Stats'!$A:$A,0)),"")</f>
        <v>25</v>
      </c>
      <c r="K5">
        <f>IFERROR(INDEX('Weekly Stats'!I:I,MATCH($C5,'Weekly Stats'!$A:$A,0)),"")</f>
        <v>1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si="1"/>
        <v>0.76500000000000001</v>
      </c>
      <c r="Y5" s="47">
        <f t="shared" si="2"/>
        <v>3.57</v>
      </c>
      <c r="Z5" s="47" t="str">
        <f t="shared" si="3"/>
        <v/>
      </c>
    </row>
    <row r="6" spans="1:37">
      <c r="B6" t="s">
        <v>148</v>
      </c>
      <c r="C6" s="27" t="str" cm="1">
        <f t="array" ref="C6">IFERROR(INDEX(Lineups!D:D,MATCH(B$2&amp;B6,Lineups!A:A&amp;Lineups!B:B,0)),"")</f>
        <v>D'Andre Swift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9</v>
      </c>
      <c r="J6">
        <f>IFERROR(INDEX('Weekly Stats'!H:H,MATCH($C6,'Weekly Stats'!$A:$A,0)),"")</f>
        <v>43</v>
      </c>
      <c r="K6">
        <f>IFERROR(INDEX('Weekly Stats'!I:I,MATCH($C6,'Weekly Stats'!$A:$A,0)),"")</f>
        <v>1</v>
      </c>
      <c r="L6">
        <f>IFERROR(INDEX('Weekly Stats'!J:J,MATCH($C6,'Weekly Stats'!$A:$A,0)),"")</f>
        <v>4</v>
      </c>
      <c r="M6">
        <f>IFERROR(INDEX('Weekly Stats'!K:K,MATCH($C6,'Weekly Stats'!$A:$A,0)),"")</f>
        <v>30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4.78</v>
      </c>
      <c r="Z6" s="47">
        <f t="shared" si="3"/>
        <v>7.5</v>
      </c>
    </row>
    <row r="7" spans="1:37">
      <c r="B7" t="s">
        <v>149</v>
      </c>
      <c r="C7" s="27" t="str" cm="1">
        <f t="array" ref="C7">IFERROR(INDEX(Lineups!D:D,MATCH(B$2&amp;B7,Lineups!A:A&amp;Lineups!B:B,0)),"")</f>
        <v>Quinshon Judkins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14</v>
      </c>
      <c r="J7">
        <f>IFERROR(INDEX('Weekly Stats'!H:H,MATCH($C7,'Weekly Stats'!$A:$A,0)),"")</f>
        <v>44</v>
      </c>
      <c r="K7">
        <f>IFERROR(INDEX('Weekly Stats'!I:I,MATCH($C7,'Weekly Stats'!$A:$A,0)),"")</f>
        <v>0</v>
      </c>
      <c r="L7">
        <f>IFERROR(INDEX('Weekly Stats'!J:J,MATCH($C7,'Weekly Stats'!$A:$A,0)),"")</f>
        <v>3</v>
      </c>
      <c r="M7">
        <f>IFERROR(INDEX('Weekly Stats'!K:K,MATCH($C7,'Weekly Stats'!$A:$A,0)),"")</f>
        <v>6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3.14</v>
      </c>
      <c r="Z7" s="47">
        <f t="shared" si="3"/>
        <v>2</v>
      </c>
    </row>
    <row r="8" spans="1:37">
      <c r="B8" t="s">
        <v>150</v>
      </c>
      <c r="C8" s="27" t="str" cm="1">
        <f t="array" ref="C8">IFERROR(INDEX(Lineups!D:D,MATCH(B$2&amp;B8,Lineups!A:A&amp;Lineups!B:B,0)),"")</f>
        <v>Alvin Kamara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3</v>
      </c>
      <c r="J8">
        <f>IFERROR(INDEX('Weekly Stats'!H:H,MATCH($C8,'Weekly Stats'!$A:$A,0)),"")</f>
        <v>12</v>
      </c>
      <c r="K8">
        <f>IFERROR(INDEX('Weekly Stats'!I:I,MATCH($C8,'Weekly Stats'!$A:$A,0)),"")</f>
        <v>0</v>
      </c>
      <c r="L8">
        <f>IFERROR(INDEX('Weekly Stats'!J:J,MATCH($C8,'Weekly Stats'!$A:$A,0)),"")</f>
        <v>2</v>
      </c>
      <c r="M8">
        <f>IFERROR(INDEX('Weekly Stats'!K:K,MATCH($C8,'Weekly Stats'!$A:$A,0)),"")</f>
        <v>-6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4</v>
      </c>
      <c r="Z8" s="47">
        <f t="shared" si="3"/>
        <v>-3</v>
      </c>
    </row>
    <row r="9" spans="1:37">
      <c r="B9" t="s">
        <v>154</v>
      </c>
      <c r="C9" s="27" t="str" cm="1">
        <f t="array" ref="C9">IFERROR(INDEX(Lineups!D:D,MATCH(B$2&amp;B9,Lineups!A:A&amp;Lineups!B:B,0)),"")</f>
        <v>Jaxon Smith-Njigba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1</v>
      </c>
      <c r="J9">
        <f>IFERROR(INDEX('Weekly Stats'!H:H,MATCH($C9,'Weekly Stats'!$A:$A,0)),"")</f>
        <v>16</v>
      </c>
      <c r="K9">
        <f>IFERROR(INDEX('Weekly Stats'!I:I,MATCH($C9,'Weekly Stats'!$A:$A,0)),"")</f>
        <v>0</v>
      </c>
      <c r="L9">
        <f>IFERROR(INDEX('Weekly Stats'!J:J,MATCH($C9,'Weekly Stats'!$A:$A,0)),"")</f>
        <v>5</v>
      </c>
      <c r="M9">
        <f>IFERROR(INDEX('Weekly Stats'!K:K,MATCH($C9,'Weekly Stats'!$A:$A,0)),"")</f>
        <v>102</v>
      </c>
      <c r="N9">
        <f>IFERROR(INDEX('Weekly Stats'!L:L,MATCH($C9,'Weekly Stats'!$A:$A,0)),"")</f>
        <v>1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>
        <f t="shared" si="2"/>
        <v>16</v>
      </c>
      <c r="Z9" s="47">
        <f t="shared" si="3"/>
        <v>20.399999999999999</v>
      </c>
    </row>
    <row r="10" spans="1:37">
      <c r="B10" t="s">
        <v>155</v>
      </c>
      <c r="C10" s="27" t="str" cm="1">
        <f t="array" ref="C10">IFERROR(INDEX(Lineups!D:D,MATCH(B$2&amp;B10,Lineups!A:A&amp;Lineups!B:B,0)),"")</f>
        <v>Malik Nabers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11</v>
      </c>
      <c r="M10">
        <f>IFERROR(INDEX('Weekly Stats'!K:K,MATCH($C10,'Weekly Stats'!$A:$A,0)),"")</f>
        <v>121</v>
      </c>
      <c r="N10">
        <f>IFERROR(INDEX('Weekly Stats'!L:L,MATCH($C10,'Weekly Stats'!$A:$A,0)),"")</f>
        <v>1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11</v>
      </c>
    </row>
    <row r="11" spans="1:37">
      <c r="B11" t="s">
        <v>156</v>
      </c>
      <c r="C11" s="27" t="str" cm="1">
        <f t="array" ref="C11">IFERROR(INDEX(Lineups!D:D,MATCH(B$2&amp;B11,Lineups!A:A&amp;Lineups!B:B,0)),"")</f>
        <v>Davante Adams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5</v>
      </c>
      <c r="M11">
        <f>IFERROR(INDEX('Weekly Stats'!K:K,MATCH($C11,'Weekly Stats'!$A:$A,0)),"")</f>
        <v>51</v>
      </c>
      <c r="N11">
        <f>IFERROR(INDEX('Weekly Stats'!L:L,MATCH($C11,'Weekly Stats'!$A:$A,0)),"")</f>
        <v>2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10.199999999999999</v>
      </c>
    </row>
    <row r="12" spans="1:37" ht="13.5" thickBot="1">
      <c r="B12" t="s">
        <v>160</v>
      </c>
      <c r="C12" s="27" t="str" cm="1">
        <f t="array" ref="C12">IFERROR(INDEX(Lineups!D:D,MATCH(B$2&amp;B12,Lineups!A:A&amp;Lineups!B:B,0)),"")</f>
        <v>No Body</v>
      </c>
      <c r="D12" t="str">
        <f>IFERROR(INDEX('Weekly Stats'!B:B,MATCH($C12,'Weekly Stats'!$A:$A,0)),"")</f>
        <v/>
      </c>
      <c r="E12" t="str">
        <f>IFERROR(INDEX('Weekly Stats'!C:C,MATCH($C12,'Weekly Stats'!$A:$A,0)),"")</f>
        <v/>
      </c>
      <c r="F12" t="str">
        <f>IFERROR(INDEX('Weekly Stats'!D:D,MATCH($C12,'Weekly Stats'!$A:$A,0)),"")</f>
        <v/>
      </c>
      <c r="G12" t="str">
        <f>IFERROR(INDEX('Weekly Stats'!E:E,MATCH($C12,'Weekly Stats'!$A:$A,0)),"")</f>
        <v/>
      </c>
      <c r="H12" t="str">
        <f>IFERROR(INDEX('Weekly Stats'!F:F,MATCH($C12,'Weekly Stats'!$A:$A,0)),"")</f>
        <v/>
      </c>
      <c r="I12" t="str">
        <f>IFERROR(INDEX('Weekly Stats'!G:G,MATCH($C12,'Weekly Stats'!$A:$A,0)),"")</f>
        <v/>
      </c>
      <c r="J12" t="str">
        <f>IFERROR(INDEX('Weekly Stats'!H:H,MATCH($C12,'Weekly Stats'!$A:$A,0)),"")</f>
        <v/>
      </c>
      <c r="K12" t="str">
        <f>IFERROR(INDEX('Weekly Stats'!I:I,MATCH($C12,'Weekly Stats'!$A:$A,0)),"")</f>
        <v/>
      </c>
      <c r="L12" t="str">
        <f>IFERROR(INDEX('Weekly Stats'!J:J,MATCH($C12,'Weekly Stats'!$A:$A,0)),"")</f>
        <v/>
      </c>
      <c r="M12" t="str">
        <f>IFERROR(INDEX('Weekly Stats'!K:K,MATCH($C12,'Weekly Stats'!$A:$A,0)),"")</f>
        <v/>
      </c>
      <c r="N12" t="str">
        <f>IFERROR(INDEX('Weekly Stats'!L:L,MATCH($C12,'Weekly Stats'!$A:$A,0)),"")</f>
        <v/>
      </c>
      <c r="O12" t="str">
        <f>IFERROR(INDEX('Weekly Stats'!M:M,MATCH($C12,'Weekly Stats'!$A:$A,0)),"")</f>
        <v/>
      </c>
      <c r="P12" t="str">
        <f>IFERROR(INDEX('Weekly Stats'!N:N,MATCH($C12,'Weekly Stats'!$A:$A,0)),"")</f>
        <v/>
      </c>
      <c r="Q12" t="str">
        <f>IFERROR(INDEX('Weekly Stats'!O:O,MATCH($C12,'Weekly Stats'!$A:$A,0)),"")</f>
        <v/>
      </c>
      <c r="R12" t="str">
        <f>IFERROR(INDEX('Weekly Stats'!P:P,MATCH($C12,'Weekly Stats'!$A:$A,0)),"")</f>
        <v/>
      </c>
      <c r="S12" t="str">
        <f>IFERROR(INDEX('Weekly Stats'!Q:Q,MATCH($C12,'Weekly Stats'!$A:$A,0)),"")</f>
        <v/>
      </c>
      <c r="T12" t="str">
        <f>IFERROR(INDEX('Weekly Stats'!R:R,MATCH($C12,'Weekly Stats'!$A:$A,0)),"")</f>
        <v/>
      </c>
      <c r="U12" t="str">
        <f>IFERROR(INDEX('Weekly Stats'!S:S,MATCH($C12,'Weekly Stats'!$A:$A,0)),"")</f>
        <v/>
      </c>
      <c r="V12" t="str">
        <f>IFERROR(INDEX('Weekly Stats'!T:T,MATCH($C12,'Weekly Stats'!$A:$A,0)),"")</f>
        <v/>
      </c>
      <c r="W12">
        <f t="shared" si="0"/>
        <v>0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:W13" si="4">SUM(D4:D12)</f>
        <v>51</v>
      </c>
      <c r="E13" s="40">
        <f t="shared" si="4"/>
        <v>65</v>
      </c>
      <c r="F13" s="40">
        <f t="shared" si="4"/>
        <v>741</v>
      </c>
      <c r="G13" s="40">
        <f t="shared" si="4"/>
        <v>6</v>
      </c>
      <c r="H13" s="40">
        <f t="shared" si="4"/>
        <v>0</v>
      </c>
      <c r="I13" s="40">
        <f t="shared" si="4"/>
        <v>35</v>
      </c>
      <c r="J13" s="40">
        <f t="shared" si="4"/>
        <v>146</v>
      </c>
      <c r="K13" s="40">
        <f t="shared" si="4"/>
        <v>2</v>
      </c>
      <c r="L13" s="40">
        <f t="shared" si="4"/>
        <v>30</v>
      </c>
      <c r="M13" s="40">
        <f t="shared" si="4"/>
        <v>304</v>
      </c>
      <c r="N13" s="40">
        <f t="shared" si="4"/>
        <v>4</v>
      </c>
      <c r="O13" s="40">
        <f t="shared" si="4"/>
        <v>0</v>
      </c>
      <c r="P13" s="40">
        <f t="shared" si="4"/>
        <v>1</v>
      </c>
      <c r="Q13" s="40">
        <f t="shared" si="4"/>
        <v>0</v>
      </c>
      <c r="R13" s="40">
        <f t="shared" si="4"/>
        <v>0</v>
      </c>
      <c r="S13" s="40">
        <f t="shared" si="4"/>
        <v>0</v>
      </c>
      <c r="T13" s="40">
        <f t="shared" si="4"/>
        <v>0</v>
      </c>
      <c r="U13" s="40">
        <f t="shared" si="4"/>
        <v>0</v>
      </c>
      <c r="V13" s="40">
        <f t="shared" si="4"/>
        <v>0</v>
      </c>
      <c r="W13" s="40">
        <f t="shared" si="4"/>
        <v>0</v>
      </c>
      <c r="X13" s="46">
        <f>IFERROR(ROUND(D13/E13,3),0)</f>
        <v>0.78500000000000003</v>
      </c>
      <c r="Y13" s="48">
        <f>IFERROR(ROUND(J13/I13,2),0)</f>
        <v>4.17</v>
      </c>
      <c r="Z13" s="48">
        <f>IFERROR(ROUND(M13/L13,2),0)</f>
        <v>10.130000000000001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161</v>
      </c>
      <c r="C15" s="27" t="str" cm="1">
        <f t="array" ref="C15">IFERROR(INDEX(Lineups!D:D,MATCH(B$2&amp;B15,Lineups!A:A&amp;Lineups!B:B,0)),"")</f>
        <v>Cincinnati Bengals</v>
      </c>
      <c r="D15" s="41">
        <f>IFERROR(INDEX('Weekly Stats'!C:C,MATCH($C15,'Weekly Stats'!$A:$A,0)),"")</f>
        <v>3</v>
      </c>
      <c r="E15" s="41">
        <f>IFERROR(INDEX('Weekly Stats'!D:D,MATCH($C15,'Weekly Stats'!$A:$A,0)),"")</f>
        <v>1</v>
      </c>
      <c r="F15" s="41">
        <f>IFERROR(INDEX('Weekly Stats'!E:E,MATCH($C15,'Weekly Stats'!$A:$A,0)),"")</f>
        <v>2</v>
      </c>
      <c r="G15" s="41">
        <f>IFERROR(INDEX('Weekly Stats'!F:F,MATCH($C15,'Weekly Stats'!$A:$A,0)),"")</f>
        <v>331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24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162</v>
      </c>
      <c r="C17" s="42" t="str" cm="1">
        <f t="array" ref="C17">IFERROR(INDEX(Lineups!D:D,MATCH(B$2&amp;B17,Lineups!A:A&amp;Lineups!B:B,0)),"")</f>
        <v>Jim Harbaugh</v>
      </c>
      <c r="D17" s="41">
        <f>IFERROR(INDEX('Weekly Stats'!AC:AC,MATCH(C17,'Weekly Stats'!AB:AB,0))-INDEX('Weekly Stats'!AD:AD,MATCH(C17,'Weekly Stats'!AB:AB,0)),"")</f>
        <v>-6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4</v>
      </c>
      <c r="E20" s="7">
        <f t="shared" ref="E20:I20" si="5">SUM(E21:E22)</f>
        <v>8</v>
      </c>
      <c r="F20" s="7">
        <f t="shared" si="5"/>
        <v>8</v>
      </c>
      <c r="G20" s="7">
        <f t="shared" si="5"/>
        <v>2</v>
      </c>
      <c r="H20" s="7">
        <f t="shared" si="5"/>
        <v>0</v>
      </c>
      <c r="I20" s="7">
        <f t="shared" si="5"/>
        <v>0</v>
      </c>
      <c r="J20" s="7">
        <f>SUM(J21:J22)</f>
        <v>3</v>
      </c>
      <c r="K20" s="7">
        <f t="shared" ref="K20:Y20" si="6">SUM(K21:K22)</f>
        <v>6</v>
      </c>
      <c r="L20" s="7">
        <f t="shared" si="6"/>
        <v>8</v>
      </c>
      <c r="M20" s="7">
        <f t="shared" si="6"/>
        <v>0</v>
      </c>
      <c r="N20" s="7">
        <f t="shared" si="6"/>
        <v>4</v>
      </c>
      <c r="O20" s="7">
        <f t="shared" si="6"/>
        <v>2</v>
      </c>
      <c r="P20" s="7">
        <f t="shared" si="6"/>
        <v>0</v>
      </c>
      <c r="Q20" s="7">
        <f t="shared" si="6"/>
        <v>0</v>
      </c>
      <c r="R20" s="7">
        <f t="shared" si="6"/>
        <v>0</v>
      </c>
      <c r="S20" s="7">
        <f t="shared" si="6"/>
        <v>0</v>
      </c>
      <c r="T20" s="7">
        <f t="shared" ref="T20" si="7">SUM(T21:T22)</f>
        <v>0</v>
      </c>
      <c r="U20" s="7">
        <f t="shared" si="6"/>
        <v>0</v>
      </c>
      <c r="V20" s="7">
        <f t="shared" si="6"/>
        <v>-8</v>
      </c>
      <c r="W20" s="7">
        <f t="shared" si="6"/>
        <v>-5</v>
      </c>
      <c r="X20" s="7">
        <f t="shared" si="6"/>
        <v>-2</v>
      </c>
      <c r="Y20" s="7">
        <f t="shared" si="6"/>
        <v>0</v>
      </c>
      <c r="Z20" s="7">
        <f>SUM(Z21:Z22)</f>
        <v>0</v>
      </c>
      <c r="AA20" s="7">
        <f t="shared" ref="AA20" si="8">SUM(AA21:AA22)</f>
        <v>0</v>
      </c>
      <c r="AB20" s="7">
        <f>SUM(D20:AA20)</f>
        <v>30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30</v>
      </c>
    </row>
    <row r="21" spans="1:32">
      <c r="B21" s="5"/>
      <c r="C21" s="4" t="s">
        <v>26</v>
      </c>
      <c r="D21">
        <f>IFERROR(IF(X13&gt;=0.69,2,0),0)</f>
        <v>2</v>
      </c>
      <c r="E21">
        <f>IF(F13&gt;=575,2,0)</f>
        <v>2</v>
      </c>
      <c r="F21">
        <f>IF(G13&gt;=6,2,0)</f>
        <v>2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2</v>
      </c>
      <c r="M21">
        <f>IFERROR(IF(Z13&gt;=12,2,0),0)</f>
        <v>0</v>
      </c>
      <c r="N21" s="10">
        <f>IF(L13&gt;=30,2,0)</f>
        <v>2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-2</v>
      </c>
      <c r="W21">
        <f>IF(G40&lt;=275,-2,0)</f>
        <v>-2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6</v>
      </c>
      <c r="F22">
        <f>IF(G13&gt;G38,6,0)</f>
        <v>6</v>
      </c>
      <c r="G22">
        <f>IF(H13&lt;H38,2,0)</f>
        <v>2</v>
      </c>
      <c r="H22">
        <f>IF(J13&gt;J38,6,0)</f>
        <v>0</v>
      </c>
      <c r="I22">
        <f>IF(K13&gt;K38,6,0)</f>
        <v>0</v>
      </c>
      <c r="J22">
        <f>IFERROR(IF(Y13&gt;Y38,3,0),0)</f>
        <v>3</v>
      </c>
      <c r="K22">
        <f>IF(M13&gt;M38,6,0)</f>
        <v>6</v>
      </c>
      <c r="L22">
        <f>IF(N13&gt;N38,6,0)</f>
        <v>6</v>
      </c>
      <c r="M22">
        <f>IFERROR(IF(Z13&gt;Z38,2,0),0)</f>
        <v>0</v>
      </c>
      <c r="N22">
        <f>IF(L13&gt;L38,2,0)</f>
        <v>2</v>
      </c>
      <c r="O22">
        <f>IF(P13&gt;P38,2,0)</f>
        <v>2</v>
      </c>
      <c r="P22">
        <f>IF(O13&lt;O38,3,0)</f>
        <v>0</v>
      </c>
      <c r="Q22">
        <f>IFERROR(IF(W13&gt;W38,3,0),0)</f>
        <v>0</v>
      </c>
      <c r="R22">
        <f>IF(R13&gt;R38,1,0)</f>
        <v>0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-6</v>
      </c>
      <c r="W22">
        <f>IF(G15&lt;=G40,0,-3)</f>
        <v>-3</v>
      </c>
      <c r="X22">
        <f>IF(D15&gt;=D40,0,-2)</f>
        <v>-2</v>
      </c>
      <c r="Y22">
        <f>IF(E15&gt;=E40,0,-2)</f>
        <v>0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0</v>
      </c>
      <c r="F23">
        <f>IF(G38&gt;G13,6,0)</f>
        <v>0</v>
      </c>
      <c r="G23">
        <f>IF(H38&lt;H13,2,0)</f>
        <v>0</v>
      </c>
      <c r="H23">
        <f>IF(J38&gt;J13,6,0)</f>
        <v>6</v>
      </c>
      <c r="I23">
        <f>IF(K38&gt;K13,6,0)</f>
        <v>0</v>
      </c>
      <c r="J23">
        <f>IFERROR(IF(Y38&gt;Y13,3,0),0)</f>
        <v>0</v>
      </c>
      <c r="K23">
        <f>IF(M38&gt;M13,6,0)</f>
        <v>0</v>
      </c>
      <c r="L23">
        <f>IF(N38&gt;N13,6,0)</f>
        <v>0</v>
      </c>
      <c r="M23">
        <f>IFERROR(IF(Z38&gt;Z13,2,0),0)</f>
        <v>2</v>
      </c>
      <c r="N23">
        <f>IF(L38&gt;L13,2,0)</f>
        <v>0</v>
      </c>
      <c r="O23">
        <f>IF(P38&gt;P13,2,0)</f>
        <v>0</v>
      </c>
      <c r="P23">
        <f>IF(O38&lt;O13,3,0)</f>
        <v>0</v>
      </c>
      <c r="Q23">
        <f>IFERROR(IF(W38&gt;W13,3,0),0)</f>
        <v>3</v>
      </c>
      <c r="R23">
        <f>IF(R38&gt;R13,1,0)</f>
        <v>0</v>
      </c>
      <c r="S23">
        <f>IF(S38&gt;S13,2,0)</f>
        <v>2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0</v>
      </c>
      <c r="X23">
        <f>IF(D40&gt;=D15,0,-2)</f>
        <v>0</v>
      </c>
      <c r="Y23">
        <f>IF(E40&gt;=E15,0,-2)</f>
        <v>0</v>
      </c>
      <c r="Z23">
        <f>IF(F40&gt;=F15,0,-2)</f>
        <v>-2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9">SUM(E23:E24)</f>
        <v>0</v>
      </c>
      <c r="F25" s="7">
        <f t="shared" si="9"/>
        <v>0</v>
      </c>
      <c r="G25" s="7">
        <f t="shared" si="9"/>
        <v>0</v>
      </c>
      <c r="H25" s="7">
        <f t="shared" si="9"/>
        <v>6</v>
      </c>
      <c r="I25" s="7">
        <f t="shared" si="9"/>
        <v>0</v>
      </c>
      <c r="J25" s="7">
        <f t="shared" si="9"/>
        <v>0</v>
      </c>
      <c r="K25" s="7">
        <f t="shared" si="9"/>
        <v>0</v>
      </c>
      <c r="L25" s="7">
        <f t="shared" si="9"/>
        <v>0</v>
      </c>
      <c r="M25" s="7">
        <f t="shared" si="9"/>
        <v>2</v>
      </c>
      <c r="N25" s="7">
        <f t="shared" si="9"/>
        <v>0</v>
      </c>
      <c r="O25" s="7">
        <f t="shared" si="9"/>
        <v>0</v>
      </c>
      <c r="P25" s="7">
        <f t="shared" si="9"/>
        <v>0</v>
      </c>
      <c r="Q25" s="7">
        <f t="shared" si="9"/>
        <v>3</v>
      </c>
      <c r="R25" s="7">
        <f t="shared" si="9"/>
        <v>0</v>
      </c>
      <c r="S25" s="7">
        <f t="shared" si="9"/>
        <v>2</v>
      </c>
      <c r="T25" s="7">
        <f t="shared" ref="T25" si="10">SUM(T23:T24)</f>
        <v>0</v>
      </c>
      <c r="U25" s="7">
        <f t="shared" si="9"/>
        <v>0</v>
      </c>
      <c r="V25" s="7">
        <f t="shared" si="9"/>
        <v>0</v>
      </c>
      <c r="W25" s="7">
        <f t="shared" si="9"/>
        <v>0</v>
      </c>
      <c r="X25" s="7">
        <f t="shared" si="9"/>
        <v>0</v>
      </c>
      <c r="Y25" s="7">
        <f t="shared" si="9"/>
        <v>0</v>
      </c>
      <c r="Z25" s="7">
        <f t="shared" si="9"/>
        <v>-2</v>
      </c>
      <c r="AA25" s="7">
        <f t="shared" si="9"/>
        <v>0</v>
      </c>
      <c r="AB25" s="7">
        <f>SUM(D25:AA25)</f>
        <v>11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11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409</v>
      </c>
      <c r="U26" s="21" t="s">
        <v>408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3</v>
      </c>
      <c r="B27" s="19" t="str">
        <f>IFERROR(INDEX(Data!I:I,MATCH(A27,Data!H:H,0)),"")</f>
        <v>Jeantymen's Club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408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144</v>
      </c>
      <c r="C29" s="27" t="str" cm="1">
        <f t="array" ref="C29">IFERROR(INDEX(Lineups!D:D,MATCH(B$27&amp;B29,Lineups!A:A&amp;Lineups!B:B,0)),"")</f>
        <v>Tyson Bagent</v>
      </c>
      <c r="D29">
        <f>IFERROR(INDEX('Weekly Stats'!B:B,MATCH($C29,'Weekly Stats'!$A:$A,0)),"")</f>
        <v>12</v>
      </c>
      <c r="E29">
        <f>IFERROR(INDEX('Weekly Stats'!C:C,MATCH($C29,'Weekly Stats'!$A:$A,0)),"")</f>
        <v>21</v>
      </c>
      <c r="F29">
        <f>IFERROR(INDEX('Weekly Stats'!D:D,MATCH($C29,'Weekly Stats'!$A:$A,0)),"")</f>
        <v>87</v>
      </c>
      <c r="G29">
        <f>IFERROR(INDEX('Weekly Stats'!E:E,MATCH($C29,'Weekly Stats'!$A:$A,0)),"")</f>
        <v>0</v>
      </c>
      <c r="H29">
        <f>IFERROR(INDEX('Weekly Stats'!F:F,MATCH($C29,'Weekly Stats'!$A:$A,0)),"")</f>
        <v>2</v>
      </c>
      <c r="I29">
        <f>IFERROR(INDEX('Weekly Stats'!G:G,MATCH($C29,'Weekly Stats'!$A:$A,0)),"")</f>
        <v>3</v>
      </c>
      <c r="J29">
        <f>IFERROR(INDEX('Weekly Stats'!H:H,MATCH($C29,'Weekly Stats'!$A:$A,0)),"")</f>
        <v>17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0.57099999999999995</v>
      </c>
      <c r="Y29" s="47">
        <f>IFERROR(ROUND(J29/I29,2),"")</f>
        <v>5.67</v>
      </c>
      <c r="Z29" s="47" t="str">
        <f>IFERROR(ROUND(M29/L29,2),"")</f>
        <v/>
      </c>
    </row>
    <row r="30" spans="1:32">
      <c r="B30" t="s">
        <v>145</v>
      </c>
      <c r="C30" s="27" t="str" cm="1">
        <f t="array" ref="C30">IFERROR(INDEX(Lineups!D:D,MATCH(B$27&amp;B30,Lineups!A:A&amp;Lineups!B:B,0)),"")</f>
        <v>Jalon Daniels</v>
      </c>
      <c r="D30">
        <f>IFERROR(INDEX('Weekly Stats'!B:B,MATCH($C30,'Weekly Stats'!$A:$A,0)),"")</f>
        <v>19</v>
      </c>
      <c r="E30">
        <f>IFERROR(INDEX('Weekly Stats'!C:C,MATCH($C30,'Weekly Stats'!$A:$A,0)),"")</f>
        <v>25</v>
      </c>
      <c r="F30">
        <f>IFERROR(INDEX('Weekly Stats'!D:D,MATCH($C30,'Weekly Stats'!$A:$A,0)),"")</f>
        <v>189</v>
      </c>
      <c r="G30">
        <f>IFERROR(INDEX('Weekly Stats'!E:E,MATCH($C30,'Weekly Stats'!$A:$A,0)),"")</f>
        <v>1</v>
      </c>
      <c r="H30">
        <f>IFERROR(INDEX('Weekly Stats'!F:F,MATCH($C30,'Weekly Stats'!$A:$A,0)),"")</f>
        <v>0</v>
      </c>
      <c r="I30">
        <f>IFERROR(INDEX('Weekly Stats'!G:G,MATCH($C30,'Weekly Stats'!$A:$A,0)),"")</f>
        <v>7</v>
      </c>
      <c r="J30">
        <f>IFERROR(INDEX('Weekly Stats'!H:H,MATCH($C30,'Weekly Stats'!$A:$A,0)),"")</f>
        <v>23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0.76</v>
      </c>
      <c r="Y30" s="47">
        <f t="shared" ref="Y30:Y37" si="13">IFERROR(ROUND(J30/I30,2),"")</f>
        <v>3.29</v>
      </c>
      <c r="Z30" s="47" t="str">
        <f t="shared" ref="Z30:Z37" si="14">IFERROR(ROUND(M30/L30,2),"")</f>
        <v/>
      </c>
    </row>
    <row r="31" spans="1:32">
      <c r="B31" t="s">
        <v>148</v>
      </c>
      <c r="C31" s="27" t="str" cm="1">
        <f t="array" ref="C31">IFERROR(INDEX(Lineups!D:D,MATCH(B$27&amp;B31,Lineups!A:A&amp;Lineups!B:B,0)),"")</f>
        <v>Javonte Williams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12</v>
      </c>
      <c r="J31">
        <f>IFERROR(INDEX('Weekly Stats'!H:H,MATCH($C31,'Weekly Stats'!$A:$A,0)),"")</f>
        <v>45</v>
      </c>
      <c r="K31">
        <f>IFERROR(INDEX('Weekly Stats'!I:I,MATCH($C31,'Weekly Stats'!$A:$A,0)),"")</f>
        <v>1</v>
      </c>
      <c r="L31">
        <f>IFERROR(INDEX('Weekly Stats'!J:J,MATCH($C31,'Weekly Stats'!$A:$A,0)),"")</f>
        <v>2</v>
      </c>
      <c r="M31">
        <f>IFERROR(INDEX('Weekly Stats'!K:K,MATCH($C31,'Weekly Stats'!$A:$A,0)),"")</f>
        <v>17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3.75</v>
      </c>
      <c r="Z31" s="47">
        <f t="shared" si="14"/>
        <v>8.5</v>
      </c>
    </row>
    <row r="32" spans="1:32">
      <c r="B32" t="s">
        <v>149</v>
      </c>
      <c r="C32" s="27" t="str" cm="1">
        <f t="array" ref="C32">IFERROR(INDEX(Lineups!D:D,MATCH(B$27&amp;B32,Lineups!A:A&amp;Lineups!B:B,0)),"")</f>
        <v>Ashton Jeanty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10</v>
      </c>
      <c r="J32">
        <f>IFERROR(INDEX('Weekly Stats'!H:H,MATCH($C32,'Weekly Stats'!$A:$A,0)),"")</f>
        <v>27</v>
      </c>
      <c r="K32">
        <f>IFERROR(INDEX('Weekly Stats'!I:I,MATCH($C32,'Weekly Stats'!$A:$A,0)),"")</f>
        <v>0</v>
      </c>
      <c r="L32">
        <f>IFERROR(INDEX('Weekly Stats'!J:J,MATCH($C32,'Weekly Stats'!$A:$A,0)),"")</f>
        <v>3</v>
      </c>
      <c r="M32">
        <f>IFERROR(INDEX('Weekly Stats'!K:K,MATCH($C32,'Weekly Stats'!$A:$A,0)),"")</f>
        <v>50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2.7</v>
      </c>
      <c r="Z32" s="47">
        <f t="shared" si="14"/>
        <v>16.670000000000002</v>
      </c>
    </row>
    <row r="33" spans="1:37">
      <c r="B33" t="s">
        <v>150</v>
      </c>
      <c r="C33" s="27" t="str" cm="1">
        <f t="array" ref="C33">IFERROR(INDEX(Lineups!D:D,MATCH(B$27&amp;B33,Lineups!A:A&amp;Lineups!B:B,0)),"")</f>
        <v>Braelon Allen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24</v>
      </c>
      <c r="J33">
        <f>IFERROR(INDEX('Weekly Stats'!H:H,MATCH($C33,'Weekly Stats'!$A:$A,0)),"")</f>
        <v>116</v>
      </c>
      <c r="K33">
        <f>IFERROR(INDEX('Weekly Stats'!I:I,MATCH($C33,'Weekly Stats'!$A:$A,0)),"")</f>
        <v>1</v>
      </c>
      <c r="L33">
        <f>IFERROR(INDEX('Weekly Stats'!J:J,MATCH($C33,'Weekly Stats'!$A:$A,0)),"")</f>
        <v>1</v>
      </c>
      <c r="M33">
        <f>IFERROR(INDEX('Weekly Stats'!K:K,MATCH($C33,'Weekly Stats'!$A:$A,0)),"")</f>
        <v>0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4.83</v>
      </c>
      <c r="Z33" s="47">
        <f t="shared" si="14"/>
        <v>0</v>
      </c>
    </row>
    <row r="34" spans="1:37">
      <c r="B34" t="s">
        <v>154</v>
      </c>
      <c r="C34" s="27" t="str" cm="1">
        <f t="array" ref="C34">IFERROR(INDEX(Lineups!D:D,MATCH(B$27&amp;B34,Lineups!A:A&amp;Lineups!B:B,0)),"")</f>
        <v>Chris Olave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4</v>
      </c>
      <c r="M34">
        <f>IFERROR(INDEX('Weekly Stats'!K:K,MATCH($C34,'Weekly Stats'!$A:$A,0)),"")</f>
        <v>46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11.5</v>
      </c>
    </row>
    <row r="35" spans="1:37">
      <c r="B35" t="s">
        <v>155</v>
      </c>
      <c r="C35" s="27" t="str" cm="1">
        <f t="array" ref="C35">IFERROR(INDEX(Lineups!D:D,MATCH(B$27&amp;B35,Lineups!A:A&amp;Lineups!B:B,0)),"")</f>
        <v>Michael Wilson</v>
      </c>
      <c r="D35">
        <f>IFERROR(INDEX('Weekly Stats'!B:B,MATCH($C35,'Weekly Stats'!$A:$A,0)),"")</f>
        <v>1</v>
      </c>
      <c r="E35">
        <f>IFERROR(INDEX('Weekly Stats'!C:C,MATCH($C35,'Weekly Stats'!$A:$A,0)),"")</f>
        <v>1</v>
      </c>
      <c r="F35">
        <f>IFERROR(INDEX('Weekly Stats'!D:D,MATCH($C35,'Weekly Stats'!$A:$A,0)),"")</f>
        <v>7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4</v>
      </c>
      <c r="M35">
        <f>IFERROR(INDEX('Weekly Stats'!K:K,MATCH($C35,'Weekly Stats'!$A:$A,0)),"")</f>
        <v>30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>
        <f t="shared" si="12"/>
        <v>1</v>
      </c>
      <c r="Y35" s="47" t="str">
        <f t="shared" si="13"/>
        <v/>
      </c>
      <c r="Z35" s="47">
        <f t="shared" si="14"/>
        <v>7.5</v>
      </c>
    </row>
    <row r="36" spans="1:37">
      <c r="B36" t="s">
        <v>156</v>
      </c>
      <c r="C36" s="27" t="str" cm="1">
        <f t="array" ref="C36">IFERROR(INDEX(Lineups!D:D,MATCH(B$27&amp;B36,Lineups!A:A&amp;Lineups!B:B,0)),"")</f>
        <v>Jameson Williams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2</v>
      </c>
      <c r="M36">
        <f>IFERROR(INDEX('Weekly Stats'!K:K,MATCH($C36,'Weekly Stats'!$A:$A,0)),"")</f>
        <v>47</v>
      </c>
      <c r="N36">
        <f>IFERROR(INDEX('Weekly Stats'!L:L,MATCH($C36,'Weekly Stats'!$A:$A,0)),"")</f>
        <v>2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23.5</v>
      </c>
    </row>
    <row r="37" spans="1:37" ht="13.5" thickBot="1">
      <c r="B37" t="s">
        <v>160</v>
      </c>
      <c r="C37" s="27" t="str" cm="1">
        <f t="array" ref="C37">IFERROR(INDEX(Lineups!D:D,MATCH(B$27&amp;B37,Lineups!A:A&amp;Lineups!B:B,0)),"")</f>
        <v>Chase McLaughlin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1</v>
      </c>
      <c r="R37">
        <f>IFERROR(INDEX('Weekly Stats'!P:P,MATCH($C37,'Weekly Stats'!$A:$A,0)),"")</f>
        <v>0</v>
      </c>
      <c r="S37">
        <f>IFERROR(INDEX('Weekly Stats'!Q:Q,MATCH($C37,'Weekly Stats'!$A:$A,0)),"")</f>
        <v>1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3</v>
      </c>
      <c r="W37">
        <f t="shared" si="11"/>
        <v>6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:U38" si="15">SUM(D29:D37)</f>
        <v>32</v>
      </c>
      <c r="E38" s="40">
        <f t="shared" si="15"/>
        <v>47</v>
      </c>
      <c r="F38" s="40">
        <f t="shared" si="15"/>
        <v>283</v>
      </c>
      <c r="G38" s="40">
        <f t="shared" si="15"/>
        <v>1</v>
      </c>
      <c r="H38" s="40">
        <f t="shared" si="15"/>
        <v>2</v>
      </c>
      <c r="I38" s="40">
        <f t="shared" si="15"/>
        <v>56</v>
      </c>
      <c r="J38" s="40">
        <f t="shared" si="15"/>
        <v>228</v>
      </c>
      <c r="K38" s="40">
        <f t="shared" si="15"/>
        <v>2</v>
      </c>
      <c r="L38" s="40">
        <f t="shared" si="15"/>
        <v>16</v>
      </c>
      <c r="M38" s="40">
        <f t="shared" si="15"/>
        <v>190</v>
      </c>
      <c r="N38" s="40">
        <f t="shared" si="15"/>
        <v>2</v>
      </c>
      <c r="O38" s="40">
        <f t="shared" si="15"/>
        <v>0</v>
      </c>
      <c r="P38" s="40">
        <f t="shared" si="15"/>
        <v>0</v>
      </c>
      <c r="Q38" s="40">
        <f t="shared" si="15"/>
        <v>1</v>
      </c>
      <c r="R38" s="40">
        <f t="shared" si="15"/>
        <v>0</v>
      </c>
      <c r="S38" s="40">
        <f t="shared" si="15"/>
        <v>1</v>
      </c>
      <c r="T38" s="40">
        <f t="shared" si="15"/>
        <v>0</v>
      </c>
      <c r="U38" s="40">
        <f t="shared" si="15"/>
        <v>0</v>
      </c>
      <c r="V38" s="40">
        <f t="shared" ref="V38:W38" si="16">SUM(V29:V37)</f>
        <v>3</v>
      </c>
      <c r="W38" s="40">
        <f t="shared" si="16"/>
        <v>6</v>
      </c>
      <c r="X38" s="46">
        <f>IFERROR(ROUND(D38/E38,3),0)</f>
        <v>0.68100000000000005</v>
      </c>
      <c r="Y38" s="48">
        <f>IFERROR(ROUND(J38/I38,2),0)</f>
        <v>4.07</v>
      </c>
      <c r="Z38" s="48">
        <f>IFERROR(ROUND(M38/L38,2),0)</f>
        <v>11.88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161</v>
      </c>
      <c r="C40" s="27" t="str" cm="1">
        <f t="array" ref="C40">IFERROR(INDEX(Lineups!D:D,MATCH(B$27&amp;B40,Lineups!A:A&amp;Lineups!B:B,0)),"")</f>
        <v>Houston Texans</v>
      </c>
      <c r="D40" s="41">
        <f>IFERROR(INDEX('Weekly Stats'!C:C,MATCH($C40,'Weekly Stats'!$A:$A,0)),"")</f>
        <v>4</v>
      </c>
      <c r="E40" s="41">
        <f>IFERROR(INDEX('Weekly Stats'!D:D,MATCH($C40,'Weekly Stats'!$A:$A,0)),"")</f>
        <v>1</v>
      </c>
      <c r="F40" s="41">
        <f>IFERROR(INDEX('Weekly Stats'!E:E,MATCH($C40,'Weekly Stats'!$A:$A,0)),"")</f>
        <v>1</v>
      </c>
      <c r="G40" s="41">
        <f>IFERROR(INDEX('Weekly Stats'!F:F,MATCH($C40,'Weekly Stats'!$A:$A,0)),"")</f>
        <v>187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3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162</v>
      </c>
      <c r="C42" s="42" t="str" cm="1">
        <f t="array" ref="C42">IFERROR(INDEX(Lineups!D:D,MATCH(B$27&amp;B42,Lineups!A:A&amp;Lineups!B:B,0)),"")</f>
        <v>Kevin O'Connell</v>
      </c>
      <c r="D42" s="41">
        <f>IFERROR(INDEX('Weekly Stats'!AC:AC,MATCH(C42,'Weekly Stats'!AB:AB,0))-INDEX('Weekly Stats'!AD:AD,MATCH(C42,'Weekly Stats'!AB:AB,0)),"")</f>
        <v>10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1</v>
      </c>
      <c r="B46" s="19" t="str">
        <f>IFERROR(INDEX(Data!I:I,MATCH(A46,Data!H:H,0)),"")</f>
        <v>Chili's Dawgs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408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164</v>
      </c>
      <c r="C48" s="27" t="str" cm="1">
        <f t="array" ref="C48">IFERROR(INDEX(Lineups!D:D,MATCH(B$46&amp;B48,Lineups!A:A&amp;Lineups!B:B,0)),"")</f>
        <v>Jordan Love</v>
      </c>
      <c r="D48">
        <f>IFERROR(INDEX('Weekly Stats'!B:B,MATCH($C48,'Weekly Stats'!$A:$A,0)),"")</f>
        <v>25</v>
      </c>
      <c r="E48">
        <f>IFERROR(INDEX('Weekly Stats'!C:C,MATCH($C48,'Weekly Stats'!$A:$A,0)),"")</f>
        <v>31</v>
      </c>
      <c r="F48">
        <f>IFERROR(INDEX('Weekly Stats'!D:D,MATCH($C48,'Weekly Stats'!$A:$A,0)),"")</f>
        <v>367</v>
      </c>
      <c r="G48">
        <f>IFERROR(INDEX('Weekly Stats'!E:E,MATCH($C48,'Weekly Stats'!$A:$A,0)),"")</f>
        <v>2</v>
      </c>
      <c r="H48">
        <f>IFERROR(INDEX('Weekly Stats'!F:F,MATCH($C48,'Weekly Stats'!$A:$A,0)),"")</f>
        <v>0</v>
      </c>
      <c r="I48">
        <f>IFERROR(INDEX('Weekly Stats'!G:G,MATCH($C48,'Weekly Stats'!$A:$A,0)),"")</f>
        <v>1</v>
      </c>
      <c r="J48">
        <f>IFERROR(INDEX('Weekly Stats'!H:H,MATCH($C48,'Weekly Stats'!$A:$A,0)),"")</f>
        <v>6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1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7">IFERROR((Q48*3)+V48,0)</f>
        <v>0</v>
      </c>
      <c r="X48" s="45">
        <f>IFERROR(ROUND(D48/E48,3),"")</f>
        <v>0.80600000000000005</v>
      </c>
      <c r="Y48" s="47">
        <f>IFERROR(ROUND(J48/I48,2),"")</f>
        <v>6</v>
      </c>
      <c r="Z48" s="47" t="str">
        <f>IFERROR(ROUND(M48/L48,2),"")</f>
        <v/>
      </c>
    </row>
    <row r="49" spans="2:32">
      <c r="B49" t="s">
        <v>165</v>
      </c>
      <c r="C49" s="27" t="str" cm="1">
        <f t="array" ref="C49">IFERROR(INDEX(Lineups!D:D,MATCH(B$46&amp;B49,Lineups!A:A&amp;Lineups!B:B,0)),"")</f>
        <v>Drake Maye</v>
      </c>
      <c r="D49">
        <f>IFERROR(INDEX('Weekly Stats'!B:B,MATCH($C49,'Weekly Stats'!$A:$A,0)),"")</f>
        <v>26</v>
      </c>
      <c r="E49">
        <f>IFERROR(INDEX('Weekly Stats'!C:C,MATCH($C49,'Weekly Stats'!$A:$A,0)),"")</f>
        <v>34</v>
      </c>
      <c r="F49">
        <f>IFERROR(INDEX('Weekly Stats'!D:D,MATCH($C49,'Weekly Stats'!$A:$A,0)),"")</f>
        <v>374</v>
      </c>
      <c r="G49">
        <f>IFERROR(INDEX('Weekly Stats'!E:E,MATCH($C49,'Weekly Stats'!$A:$A,0)),"")</f>
        <v>4</v>
      </c>
      <c r="H49">
        <f>IFERROR(INDEX('Weekly Stats'!F:F,MATCH($C49,'Weekly Stats'!$A:$A,0)),"")</f>
        <v>0</v>
      </c>
      <c r="I49">
        <f>IFERROR(INDEX('Weekly Stats'!G:G,MATCH($C49,'Weekly Stats'!$A:$A,0)),"")</f>
        <v>7</v>
      </c>
      <c r="J49">
        <f>IFERROR(INDEX('Weekly Stats'!H:H,MATCH($C49,'Weekly Stats'!$A:$A,0)),"")</f>
        <v>25</v>
      </c>
      <c r="K49">
        <f>IFERROR(INDEX('Weekly Stats'!I:I,MATCH($C49,'Weekly Stats'!$A:$A,0)),"")</f>
        <v>1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7"/>
        <v>0</v>
      </c>
      <c r="X49" s="45">
        <f t="shared" ref="X49:X56" si="18">IFERROR(ROUND(D49/E49,3),"")</f>
        <v>0.76500000000000001</v>
      </c>
      <c r="Y49" s="47">
        <f t="shared" ref="Y49:Y56" si="19">IFERROR(ROUND(J49/I49,2),"")</f>
        <v>3.57</v>
      </c>
      <c r="Z49" s="47" t="str">
        <f t="shared" ref="Z49:Z56" si="20">IFERROR(ROUND(M49/L49,2),"")</f>
        <v/>
      </c>
    </row>
    <row r="50" spans="2:32">
      <c r="B50" t="s">
        <v>168</v>
      </c>
      <c r="C50" s="27" t="str" cm="1">
        <f t="array" ref="C50">IFERROR(INDEX(Lineups!D:D,MATCH(B$46&amp;B50,Lineups!A:A&amp;Lineups!B:B,0)),"")</f>
        <v>D'Andre Swift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9</v>
      </c>
      <c r="J50">
        <f>IFERROR(INDEX('Weekly Stats'!H:H,MATCH($C50,'Weekly Stats'!$A:$A,0)),"")</f>
        <v>43</v>
      </c>
      <c r="K50">
        <f>IFERROR(INDEX('Weekly Stats'!I:I,MATCH($C50,'Weekly Stats'!$A:$A,0)),"")</f>
        <v>1</v>
      </c>
      <c r="L50">
        <f>IFERROR(INDEX('Weekly Stats'!J:J,MATCH($C50,'Weekly Stats'!$A:$A,0)),"")</f>
        <v>4</v>
      </c>
      <c r="M50">
        <f>IFERROR(INDEX('Weekly Stats'!K:K,MATCH($C50,'Weekly Stats'!$A:$A,0)),"")</f>
        <v>30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7"/>
        <v>0</v>
      </c>
      <c r="X50" s="45" t="str">
        <f t="shared" si="18"/>
        <v/>
      </c>
      <c r="Y50" s="47">
        <f t="shared" si="19"/>
        <v>4.78</v>
      </c>
      <c r="Z50" s="47">
        <f t="shared" si="20"/>
        <v>7.5</v>
      </c>
    </row>
    <row r="51" spans="2:32">
      <c r="B51" t="s">
        <v>169</v>
      </c>
      <c r="C51" s="27" t="str" cm="1">
        <f t="array" ref="C51">IFERROR(INDEX(Lineups!D:D,MATCH(B$46&amp;B51,Lineups!A:A&amp;Lineups!B:B,0)),"")</f>
        <v>Quinshon Judkins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14</v>
      </c>
      <c r="J51">
        <f>IFERROR(INDEX('Weekly Stats'!H:H,MATCH($C51,'Weekly Stats'!$A:$A,0)),"")</f>
        <v>44</v>
      </c>
      <c r="K51">
        <f>IFERROR(INDEX('Weekly Stats'!I:I,MATCH($C51,'Weekly Stats'!$A:$A,0)),"")</f>
        <v>0</v>
      </c>
      <c r="L51">
        <f>IFERROR(INDEX('Weekly Stats'!J:J,MATCH($C51,'Weekly Stats'!$A:$A,0)),"")</f>
        <v>3</v>
      </c>
      <c r="M51">
        <f>IFERROR(INDEX('Weekly Stats'!K:K,MATCH($C51,'Weekly Stats'!$A:$A,0)),"")</f>
        <v>6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7"/>
        <v>0</v>
      </c>
      <c r="X51" s="45" t="str">
        <f t="shared" si="18"/>
        <v/>
      </c>
      <c r="Y51" s="47">
        <f t="shared" si="19"/>
        <v>3.14</v>
      </c>
      <c r="Z51" s="47">
        <f t="shared" si="20"/>
        <v>2</v>
      </c>
    </row>
    <row r="52" spans="2:32">
      <c r="B52" t="s">
        <v>170</v>
      </c>
      <c r="C52" s="27" t="str" cm="1">
        <f t="array" ref="C52">IFERROR(INDEX(Lineups!D:D,MATCH(B$46&amp;B52,Lineups!A:A&amp;Lineups!B:B,0)),"")</f>
        <v>Alvin Kamara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3</v>
      </c>
      <c r="J52">
        <f>IFERROR(INDEX('Weekly Stats'!H:H,MATCH($C52,'Weekly Stats'!$A:$A,0)),"")</f>
        <v>12</v>
      </c>
      <c r="K52">
        <f>IFERROR(INDEX('Weekly Stats'!I:I,MATCH($C52,'Weekly Stats'!$A:$A,0)),"")</f>
        <v>0</v>
      </c>
      <c r="L52">
        <f>IFERROR(INDEX('Weekly Stats'!J:J,MATCH($C52,'Weekly Stats'!$A:$A,0)),"")</f>
        <v>2</v>
      </c>
      <c r="M52">
        <f>IFERROR(INDEX('Weekly Stats'!K:K,MATCH($C52,'Weekly Stats'!$A:$A,0)),"")</f>
        <v>-6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7"/>
        <v>0</v>
      </c>
      <c r="X52" s="45" t="str">
        <f t="shared" si="18"/>
        <v/>
      </c>
      <c r="Y52" s="47">
        <f t="shared" si="19"/>
        <v>4</v>
      </c>
      <c r="Z52" s="47">
        <f t="shared" si="20"/>
        <v>-3</v>
      </c>
    </row>
    <row r="53" spans="2:32">
      <c r="B53" t="s">
        <v>174</v>
      </c>
      <c r="C53" s="27" t="str" cm="1">
        <f t="array" ref="C53">IFERROR(INDEX(Lineups!D:D,MATCH(B$46&amp;B53,Lineups!A:A&amp;Lineups!B:B,0)),"")</f>
        <v>Jaxon Smith-Njigba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1</v>
      </c>
      <c r="J53">
        <f>IFERROR(INDEX('Weekly Stats'!H:H,MATCH($C53,'Weekly Stats'!$A:$A,0)),"")</f>
        <v>16</v>
      </c>
      <c r="K53">
        <f>IFERROR(INDEX('Weekly Stats'!I:I,MATCH($C53,'Weekly Stats'!$A:$A,0)),"")</f>
        <v>0</v>
      </c>
      <c r="L53">
        <f>IFERROR(INDEX('Weekly Stats'!J:J,MATCH($C53,'Weekly Stats'!$A:$A,0)),"")</f>
        <v>5</v>
      </c>
      <c r="M53">
        <f>IFERROR(INDEX('Weekly Stats'!K:K,MATCH($C53,'Weekly Stats'!$A:$A,0)),"")</f>
        <v>102</v>
      </c>
      <c r="N53">
        <f>IFERROR(INDEX('Weekly Stats'!L:L,MATCH($C53,'Weekly Stats'!$A:$A,0)),"")</f>
        <v>1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7"/>
        <v>0</v>
      </c>
      <c r="X53" s="45" t="str">
        <f t="shared" si="18"/>
        <v/>
      </c>
      <c r="Y53" s="47">
        <f t="shared" si="19"/>
        <v>16</v>
      </c>
      <c r="Z53" s="47">
        <f t="shared" si="20"/>
        <v>20.399999999999999</v>
      </c>
    </row>
    <row r="54" spans="2:32">
      <c r="B54" t="s">
        <v>175</v>
      </c>
      <c r="C54" s="27" t="str" cm="1">
        <f t="array" ref="C54">IFERROR(INDEX(Lineups!D:D,MATCH(B$46&amp;B54,Lineups!A:A&amp;Lineups!B:B,0)),"")</f>
        <v>Malik Nabers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11</v>
      </c>
      <c r="M54">
        <f>IFERROR(INDEX('Weekly Stats'!K:K,MATCH($C54,'Weekly Stats'!$A:$A,0)),"")</f>
        <v>121</v>
      </c>
      <c r="N54">
        <f>IFERROR(INDEX('Weekly Stats'!L:L,MATCH($C54,'Weekly Stats'!$A:$A,0)),"")</f>
        <v>1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7"/>
        <v>0</v>
      </c>
      <c r="X54" s="45" t="str">
        <f t="shared" si="18"/>
        <v/>
      </c>
      <c r="Y54" s="47" t="str">
        <f t="shared" si="19"/>
        <v/>
      </c>
      <c r="Z54" s="47">
        <f t="shared" si="20"/>
        <v>11</v>
      </c>
    </row>
    <row r="55" spans="2:32">
      <c r="B55" t="s">
        <v>176</v>
      </c>
      <c r="C55" s="27" t="str" cm="1">
        <f t="array" ref="C55">IFERROR(INDEX(Lineups!D:D,MATCH(B$46&amp;B55,Lineups!A:A&amp;Lineups!B:B,0)),"")</f>
        <v>Davante Adams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5</v>
      </c>
      <c r="M55">
        <f>IFERROR(INDEX('Weekly Stats'!K:K,MATCH($C55,'Weekly Stats'!$A:$A,0)),"")</f>
        <v>51</v>
      </c>
      <c r="N55">
        <f>IFERROR(INDEX('Weekly Stats'!L:L,MATCH($C55,'Weekly Stats'!$A:$A,0)),"")</f>
        <v>2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7"/>
        <v>0</v>
      </c>
      <c r="X55" s="45" t="str">
        <f t="shared" si="18"/>
        <v/>
      </c>
      <c r="Y55" s="47" t="str">
        <f t="shared" si="19"/>
        <v/>
      </c>
      <c r="Z55" s="47">
        <f t="shared" si="20"/>
        <v>10.199999999999999</v>
      </c>
    </row>
    <row r="56" spans="2:32" ht="13.5" thickBot="1">
      <c r="B56" t="s">
        <v>179</v>
      </c>
      <c r="C56" s="27" t="str" cm="1">
        <f t="array" ref="C56">IFERROR(INDEX(Lineups!D:D,MATCH(B$46&amp;B56,Lineups!A:A&amp;Lineups!B:B,0)),"")</f>
        <v>No Body</v>
      </c>
      <c r="D56" t="str">
        <f>IFERROR(INDEX('Weekly Stats'!B:B,MATCH($C56,'Weekly Stats'!$A:$A,0)),"")</f>
        <v/>
      </c>
      <c r="E56" t="str">
        <f>IFERROR(INDEX('Weekly Stats'!C:C,MATCH($C56,'Weekly Stats'!$A:$A,0)),"")</f>
        <v/>
      </c>
      <c r="F56" t="str">
        <f>IFERROR(INDEX('Weekly Stats'!D:D,MATCH($C56,'Weekly Stats'!$A:$A,0)),"")</f>
        <v/>
      </c>
      <c r="G56" t="str">
        <f>IFERROR(INDEX('Weekly Stats'!E:E,MATCH($C56,'Weekly Stats'!$A:$A,0)),"")</f>
        <v/>
      </c>
      <c r="H56" t="str">
        <f>IFERROR(INDEX('Weekly Stats'!F:F,MATCH($C56,'Weekly Stats'!$A:$A,0)),"")</f>
        <v/>
      </c>
      <c r="I56" t="str">
        <f>IFERROR(INDEX('Weekly Stats'!G:G,MATCH($C56,'Weekly Stats'!$A:$A,0)),"")</f>
        <v/>
      </c>
      <c r="J56" t="str">
        <f>IFERROR(INDEX('Weekly Stats'!H:H,MATCH($C56,'Weekly Stats'!$A:$A,0)),"")</f>
        <v/>
      </c>
      <c r="K56" t="str">
        <f>IFERROR(INDEX('Weekly Stats'!I:I,MATCH($C56,'Weekly Stats'!$A:$A,0)),"")</f>
        <v/>
      </c>
      <c r="L56" t="str">
        <f>IFERROR(INDEX('Weekly Stats'!J:J,MATCH($C56,'Weekly Stats'!$A:$A,0)),"")</f>
        <v/>
      </c>
      <c r="M56" t="str">
        <f>IFERROR(INDEX('Weekly Stats'!K:K,MATCH($C56,'Weekly Stats'!$A:$A,0)),"")</f>
        <v/>
      </c>
      <c r="N56" t="str">
        <f>IFERROR(INDEX('Weekly Stats'!L:L,MATCH($C56,'Weekly Stats'!$A:$A,0)),"")</f>
        <v/>
      </c>
      <c r="O56" t="str">
        <f>IFERROR(INDEX('Weekly Stats'!M:M,MATCH($C56,'Weekly Stats'!$A:$A,0)),"")</f>
        <v/>
      </c>
      <c r="P56" t="str">
        <f>IFERROR(INDEX('Weekly Stats'!N:N,MATCH($C56,'Weekly Stats'!$A:$A,0)),"")</f>
        <v/>
      </c>
      <c r="Q56" t="str">
        <f>IFERROR(INDEX('Weekly Stats'!O:O,MATCH($C56,'Weekly Stats'!$A:$A,0)),"")</f>
        <v/>
      </c>
      <c r="R56" t="str">
        <f>IFERROR(INDEX('Weekly Stats'!P:P,MATCH($C56,'Weekly Stats'!$A:$A,0)),"")</f>
        <v/>
      </c>
      <c r="S56" t="str">
        <f>IFERROR(INDEX('Weekly Stats'!Q:Q,MATCH($C56,'Weekly Stats'!$A:$A,0)),"")</f>
        <v/>
      </c>
      <c r="T56" t="str">
        <f>IFERROR(INDEX('Weekly Stats'!R:R,MATCH($C56,'Weekly Stats'!$A:$A,0)),"")</f>
        <v/>
      </c>
      <c r="U56" t="str">
        <f>IFERROR(INDEX('Weekly Stats'!S:S,MATCH($C56,'Weekly Stats'!$A:$A,0)),"")</f>
        <v/>
      </c>
      <c r="V56" t="str">
        <f>IFERROR(INDEX('Weekly Stats'!T:T,MATCH($C56,'Weekly Stats'!$A:$A,0)),"")</f>
        <v/>
      </c>
      <c r="W56">
        <f t="shared" si="17"/>
        <v>0</v>
      </c>
      <c r="X56" s="45" t="str">
        <f t="shared" si="18"/>
        <v/>
      </c>
      <c r="Y56" s="47" t="str">
        <f t="shared" si="19"/>
        <v/>
      </c>
      <c r="Z56" s="47" t="str">
        <f t="shared" si="20"/>
        <v/>
      </c>
    </row>
    <row r="57" spans="2:32" ht="13.5" thickTop="1">
      <c r="B57" s="4"/>
      <c r="C57" s="39" t="s">
        <v>40</v>
      </c>
      <c r="D57" s="40">
        <f t="shared" ref="D57:Q57" si="21">SUM(D48:D56)</f>
        <v>51</v>
      </c>
      <c r="E57" s="40">
        <f t="shared" si="21"/>
        <v>65</v>
      </c>
      <c r="F57" s="40">
        <f t="shared" si="21"/>
        <v>741</v>
      </c>
      <c r="G57" s="40">
        <f t="shared" si="21"/>
        <v>6</v>
      </c>
      <c r="H57" s="40">
        <f t="shared" si="21"/>
        <v>0</v>
      </c>
      <c r="I57" s="40">
        <f t="shared" si="21"/>
        <v>35</v>
      </c>
      <c r="J57" s="40">
        <f t="shared" si="21"/>
        <v>146</v>
      </c>
      <c r="K57" s="40">
        <f t="shared" si="21"/>
        <v>2</v>
      </c>
      <c r="L57" s="40">
        <f t="shared" si="21"/>
        <v>30</v>
      </c>
      <c r="M57" s="40">
        <f t="shared" si="21"/>
        <v>304</v>
      </c>
      <c r="N57" s="40">
        <f t="shared" si="21"/>
        <v>4</v>
      </c>
      <c r="O57" s="40">
        <f t="shared" si="21"/>
        <v>0</v>
      </c>
      <c r="P57" s="40">
        <f t="shared" si="21"/>
        <v>1</v>
      </c>
      <c r="Q57" s="40">
        <f t="shared" si="21"/>
        <v>0</v>
      </c>
      <c r="R57" s="40">
        <f t="shared" ref="R57:W57" si="22">SUM(R48:R56)</f>
        <v>0</v>
      </c>
      <c r="S57" s="40">
        <f t="shared" si="22"/>
        <v>0</v>
      </c>
      <c r="T57" s="40">
        <f t="shared" si="22"/>
        <v>0</v>
      </c>
      <c r="U57" s="40">
        <f t="shared" si="22"/>
        <v>0</v>
      </c>
      <c r="V57" s="40">
        <f t="shared" si="22"/>
        <v>0</v>
      </c>
      <c r="W57" s="40">
        <f t="shared" si="22"/>
        <v>0</v>
      </c>
      <c r="X57" s="46">
        <f>IFERROR(ROUND(D57/E57,3),0)</f>
        <v>0.78500000000000003</v>
      </c>
      <c r="Y57" s="48">
        <f>IFERROR(ROUND(J57/I57,2),0)</f>
        <v>4.17</v>
      </c>
      <c r="Z57" s="48">
        <f>IFERROR(ROUND(M57/L57,2),0)</f>
        <v>10.130000000000001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180</v>
      </c>
      <c r="C59" s="27" t="str" cm="1">
        <f t="array" ref="C59">IFERROR(INDEX(Lineups!D:D,MATCH(B$46&amp;B59,Lineups!A:A&amp;Lineups!B:B,0)),"")</f>
        <v>Cincinnati Bengals</v>
      </c>
      <c r="D59" s="41">
        <f>IFERROR(INDEX('Weekly Stats'!C:C,MATCH($C59,'Weekly Stats'!$A:$A,0)),"")</f>
        <v>3</v>
      </c>
      <c r="E59" s="41">
        <f>IFERROR(INDEX('Weekly Stats'!D:D,MATCH($C59,'Weekly Stats'!$A:$A,0)),"")</f>
        <v>1</v>
      </c>
      <c r="F59" s="41">
        <f>IFERROR(INDEX('Weekly Stats'!E:E,MATCH($C59,'Weekly Stats'!$A:$A,0)),"")</f>
        <v>2</v>
      </c>
      <c r="G59" s="41">
        <f>IFERROR(INDEX('Weekly Stats'!F:F,MATCH($C59,'Weekly Stats'!$A:$A,0)),"")</f>
        <v>331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24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162</v>
      </c>
      <c r="C61" s="42" t="str" cm="1">
        <f t="array" ref="C61">IFERROR(INDEX(Lineups!D:D,MATCH(B$46&amp;B61,Lineups!A:A&amp;Lineups!B:B,0)),"")</f>
        <v>Jim Harbaugh</v>
      </c>
      <c r="D61" s="41">
        <f>IFERROR(INDEX('Weekly Stats'!AC:AC,MATCH(C61,'Weekly Stats'!AB:AB,0))-INDEX('Weekly Stats'!AD:AD,MATCH(C61,'Weekly Stats'!AB:AB,0)),"")</f>
        <v>-6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4</v>
      </c>
      <c r="E64" s="7">
        <f t="shared" ref="E64:AA64" si="23">SUM(E65:E66)</f>
        <v>8</v>
      </c>
      <c r="F64" s="7">
        <f t="shared" si="23"/>
        <v>8</v>
      </c>
      <c r="G64" s="7">
        <f t="shared" si="23"/>
        <v>0</v>
      </c>
      <c r="H64" s="7">
        <f t="shared" si="23"/>
        <v>0</v>
      </c>
      <c r="I64" s="7">
        <f t="shared" si="23"/>
        <v>0</v>
      </c>
      <c r="J64" s="7">
        <f>SUM(J65:J66)</f>
        <v>0</v>
      </c>
      <c r="K64" s="7">
        <f t="shared" si="23"/>
        <v>6</v>
      </c>
      <c r="L64" s="7">
        <f t="shared" si="23"/>
        <v>8</v>
      </c>
      <c r="M64" s="7">
        <f t="shared" si="23"/>
        <v>0</v>
      </c>
      <c r="N64" s="7">
        <f t="shared" si="23"/>
        <v>4</v>
      </c>
      <c r="O64" s="7">
        <f t="shared" si="23"/>
        <v>2</v>
      </c>
      <c r="P64" s="7">
        <f t="shared" si="23"/>
        <v>0</v>
      </c>
      <c r="Q64" s="7">
        <f t="shared" si="23"/>
        <v>0</v>
      </c>
      <c r="R64" s="7">
        <f t="shared" si="23"/>
        <v>0</v>
      </c>
      <c r="S64" s="7">
        <f t="shared" si="23"/>
        <v>0</v>
      </c>
      <c r="T64" s="7">
        <f t="shared" si="23"/>
        <v>0</v>
      </c>
      <c r="U64" s="7">
        <f t="shared" si="23"/>
        <v>0</v>
      </c>
      <c r="V64" s="7">
        <f t="shared" si="23"/>
        <v>-8</v>
      </c>
      <c r="W64" s="7">
        <f t="shared" si="23"/>
        <v>-5</v>
      </c>
      <c r="X64" s="7">
        <f t="shared" si="23"/>
        <v>0</v>
      </c>
      <c r="Y64" s="7">
        <f t="shared" si="23"/>
        <v>0</v>
      </c>
      <c r="Z64" s="7">
        <f>SUM(Z65:Z66)</f>
        <v>0</v>
      </c>
      <c r="AA64" s="7">
        <f t="shared" si="23"/>
        <v>0</v>
      </c>
      <c r="AB64" s="7">
        <f>SUM(D64:AA64)</f>
        <v>27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27</v>
      </c>
    </row>
    <row r="65" spans="1:32">
      <c r="B65" s="5"/>
      <c r="C65" s="4" t="s">
        <v>26</v>
      </c>
      <c r="D65">
        <f>IFERROR(IF(X57&gt;=0.69,2,0),0)</f>
        <v>2</v>
      </c>
      <c r="E65">
        <f>IF(F57&gt;=575,2,0)</f>
        <v>2</v>
      </c>
      <c r="F65">
        <f>IF(G57&gt;=6,2,0)</f>
        <v>2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2</v>
      </c>
      <c r="M65">
        <f>IFERROR(IF(Z57&gt;=12,2,0),0)</f>
        <v>0</v>
      </c>
      <c r="N65" s="10">
        <f>IF(L57&gt;=30,2,0)</f>
        <v>2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-2</v>
      </c>
      <c r="W65">
        <f>IF(G84&lt;=275,-2,0)</f>
        <v>-2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WIN!</v>
      </c>
    </row>
    <row r="66" spans="1:32">
      <c r="B66" s="5"/>
      <c r="C66" s="4" t="s">
        <v>28</v>
      </c>
      <c r="D66">
        <f>IFERROR(IF(X57&gt;X82,2,0),0)</f>
        <v>2</v>
      </c>
      <c r="E66">
        <f>IF(F57&gt;F82,6,0)</f>
        <v>6</v>
      </c>
      <c r="F66">
        <f>IF(G57&gt;G82,6,0)</f>
        <v>6</v>
      </c>
      <c r="G66">
        <f>IF(H57&lt;H82,2,0)</f>
        <v>0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6</v>
      </c>
      <c r="L66">
        <f>IF(N57&gt;N82,6,0)</f>
        <v>6</v>
      </c>
      <c r="M66">
        <f>IFERROR(IF(Z57&gt;Z82,2,0),0)</f>
        <v>0</v>
      </c>
      <c r="N66">
        <f>IF(L57&gt;L82,2,0)</f>
        <v>2</v>
      </c>
      <c r="O66">
        <f>IF(P57&gt;P82,2,0)</f>
        <v>2</v>
      </c>
      <c r="P66">
        <f>IF(O57&lt;O82,3,0)</f>
        <v>0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-6</v>
      </c>
      <c r="W66">
        <f>IF(G59&lt;=G84,0,-3)</f>
        <v>-3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0</v>
      </c>
      <c r="F67">
        <f>IF(G82&gt;G57,6,0)</f>
        <v>0</v>
      </c>
      <c r="G67">
        <f>IF(H82&lt;H57,2,0)</f>
        <v>0</v>
      </c>
      <c r="H67">
        <f>IF(J82&gt;J57,6,0)</f>
        <v>6</v>
      </c>
      <c r="I67">
        <f>IF(K82&gt;K57,6,0)</f>
        <v>0</v>
      </c>
      <c r="J67">
        <f>IFERROR(IF(Y82&gt;Y57,3,0),0)</f>
        <v>3</v>
      </c>
      <c r="K67">
        <f>IF(M82&gt;M57,6,0)</f>
        <v>0</v>
      </c>
      <c r="L67">
        <f>IF(N82&gt;N57,6,0)</f>
        <v>0</v>
      </c>
      <c r="M67">
        <f>IFERROR(IF(Z82&gt;Z57,2,0),0)</f>
        <v>2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3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-2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2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Loss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4">SUM(E67:E68)</f>
        <v>0</v>
      </c>
      <c r="F69" s="7">
        <f t="shared" si="24"/>
        <v>0</v>
      </c>
      <c r="G69" s="7">
        <f t="shared" si="24"/>
        <v>0</v>
      </c>
      <c r="H69" s="7">
        <f t="shared" si="24"/>
        <v>6</v>
      </c>
      <c r="I69" s="7">
        <f t="shared" si="24"/>
        <v>0</v>
      </c>
      <c r="J69" s="7">
        <f t="shared" si="24"/>
        <v>5</v>
      </c>
      <c r="K69" s="7">
        <f t="shared" si="24"/>
        <v>0</v>
      </c>
      <c r="L69" s="7">
        <f t="shared" si="24"/>
        <v>0</v>
      </c>
      <c r="M69" s="7">
        <f t="shared" si="24"/>
        <v>2</v>
      </c>
      <c r="N69" s="7">
        <f t="shared" si="24"/>
        <v>0</v>
      </c>
      <c r="O69" s="7">
        <f t="shared" si="24"/>
        <v>0</v>
      </c>
      <c r="P69" s="7">
        <f t="shared" si="24"/>
        <v>0</v>
      </c>
      <c r="Q69" s="7">
        <f t="shared" si="24"/>
        <v>3</v>
      </c>
      <c r="R69" s="7">
        <f t="shared" si="24"/>
        <v>0</v>
      </c>
      <c r="S69" s="7">
        <f t="shared" si="24"/>
        <v>0</v>
      </c>
      <c r="T69" s="7">
        <f t="shared" si="24"/>
        <v>0</v>
      </c>
      <c r="U69" s="7">
        <f t="shared" si="24"/>
        <v>0</v>
      </c>
      <c r="V69" s="7">
        <f t="shared" si="24"/>
        <v>0</v>
      </c>
      <c r="W69" s="7">
        <f t="shared" si="24"/>
        <v>0</v>
      </c>
      <c r="X69" s="7">
        <f t="shared" si="24"/>
        <v>-2</v>
      </c>
      <c r="Y69" s="7">
        <f t="shared" si="24"/>
        <v>0</v>
      </c>
      <c r="Z69" s="7">
        <f t="shared" si="24"/>
        <v>0</v>
      </c>
      <c r="AA69" s="7">
        <f t="shared" si="24"/>
        <v>0</v>
      </c>
      <c r="AB69" s="7">
        <f>SUM(D69:AA69)</f>
        <v>14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14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409</v>
      </c>
      <c r="U70" s="21" t="s">
        <v>408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10</v>
      </c>
      <c r="B71" s="19" t="str">
        <f>IFERROR(INDEX(Data!I:I,MATCH(A71,Data!H:H,0)),"")</f>
        <v>Sekundeez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408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164</v>
      </c>
      <c r="C73" s="27" t="str" cm="1">
        <f t="array" ref="C73">IFERROR(INDEX(Lineups!D:D,MATCH(B$71&amp;B73,Lineups!A:A&amp;Lineups!B:B,0)),"")</f>
        <v>Daniel Jones</v>
      </c>
      <c r="D73">
        <f>IFERROR(INDEX('Weekly Stats'!B:B,MATCH($C73,'Weekly Stats'!$A:$A,0)),"")</f>
        <v>24</v>
      </c>
      <c r="E73">
        <f>IFERROR(INDEX('Weekly Stats'!C:C,MATCH($C73,'Weekly Stats'!$A:$A,0)),"")</f>
        <v>44</v>
      </c>
      <c r="F73">
        <f>IFERROR(INDEX('Weekly Stats'!D:D,MATCH($C73,'Weekly Stats'!$A:$A,0)),"")</f>
        <v>267</v>
      </c>
      <c r="G73">
        <f>IFERROR(INDEX('Weekly Stats'!E:E,MATCH($C73,'Weekly Stats'!$A:$A,0)),"")</f>
        <v>0</v>
      </c>
      <c r="H73">
        <f>IFERROR(INDEX('Weekly Stats'!F:F,MATCH($C73,'Weekly Stats'!$A:$A,0)),"")</f>
        <v>0</v>
      </c>
      <c r="I73">
        <f>IFERROR(INDEX('Weekly Stats'!G:G,MATCH($C73,'Weekly Stats'!$A:$A,0)),"")</f>
        <v>3</v>
      </c>
      <c r="J73">
        <f>IFERROR(INDEX('Weekly Stats'!H:H,MATCH($C73,'Weekly Stats'!$A:$A,0)),"")</f>
        <v>4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5">IFERROR((Q73*3)+V73,0)</f>
        <v>0</v>
      </c>
      <c r="X73" s="45">
        <f>IFERROR(ROUND(D73/E73,3),"")</f>
        <v>0.54500000000000004</v>
      </c>
      <c r="Y73" s="47">
        <f>IFERROR(ROUND(J73/I73,2),"")</f>
        <v>1.33</v>
      </c>
      <c r="Z73" s="47" t="str">
        <f>IFERROR(ROUND(M73/L73,2),"")</f>
        <v/>
      </c>
    </row>
    <row r="74" spans="1:32">
      <c r="B74" t="s">
        <v>165</v>
      </c>
      <c r="C74" s="27" t="str" cm="1">
        <f t="array" ref="C74">IFERROR(INDEX(Lineups!D:D,MATCH(B$71&amp;B74,Lineups!A:A&amp;Lineups!B:B,0)),"")</f>
        <v>No Body</v>
      </c>
      <c r="D74" t="str">
        <f>IFERROR(INDEX('Weekly Stats'!B:B,MATCH($C74,'Weekly Stats'!$A:$A,0)),"")</f>
        <v/>
      </c>
      <c r="E74" t="str">
        <f>IFERROR(INDEX('Weekly Stats'!C:C,MATCH($C74,'Weekly Stats'!$A:$A,0)),"")</f>
        <v/>
      </c>
      <c r="F74" t="str">
        <f>IFERROR(INDEX('Weekly Stats'!D:D,MATCH($C74,'Weekly Stats'!$A:$A,0)),"")</f>
        <v/>
      </c>
      <c r="G74" t="str">
        <f>IFERROR(INDEX('Weekly Stats'!E:E,MATCH($C74,'Weekly Stats'!$A:$A,0)),"")</f>
        <v/>
      </c>
      <c r="H74" t="str">
        <f>IFERROR(INDEX('Weekly Stats'!F:F,MATCH($C74,'Weekly Stats'!$A:$A,0)),"")</f>
        <v/>
      </c>
      <c r="I74" t="str">
        <f>IFERROR(INDEX('Weekly Stats'!G:G,MATCH($C74,'Weekly Stats'!$A:$A,0)),"")</f>
        <v/>
      </c>
      <c r="J74" t="str">
        <f>IFERROR(INDEX('Weekly Stats'!H:H,MATCH($C74,'Weekly Stats'!$A:$A,0)),"")</f>
        <v/>
      </c>
      <c r="K74" t="str">
        <f>IFERROR(INDEX('Weekly Stats'!I:I,MATCH($C74,'Weekly Stats'!$A:$A,0)),"")</f>
        <v/>
      </c>
      <c r="L74" t="str">
        <f>IFERROR(INDEX('Weekly Stats'!J:J,MATCH($C74,'Weekly Stats'!$A:$A,0)),"")</f>
        <v/>
      </c>
      <c r="M74" t="str">
        <f>IFERROR(INDEX('Weekly Stats'!K:K,MATCH($C74,'Weekly Stats'!$A:$A,0)),"")</f>
        <v/>
      </c>
      <c r="N74" t="str">
        <f>IFERROR(INDEX('Weekly Stats'!L:L,MATCH($C74,'Weekly Stats'!$A:$A,0)),"")</f>
        <v/>
      </c>
      <c r="O74" t="str">
        <f>IFERROR(INDEX('Weekly Stats'!M:M,MATCH($C74,'Weekly Stats'!$A:$A,0)),"")</f>
        <v/>
      </c>
      <c r="P74" t="str">
        <f>IFERROR(INDEX('Weekly Stats'!N:N,MATCH($C74,'Weekly Stats'!$A:$A,0)),"")</f>
        <v/>
      </c>
      <c r="Q74" t="str">
        <f>IFERROR(INDEX('Weekly Stats'!O:O,MATCH($C74,'Weekly Stats'!$A:$A,0)),"")</f>
        <v/>
      </c>
      <c r="R74" t="str">
        <f>IFERROR(INDEX('Weekly Stats'!P:P,MATCH($C74,'Weekly Stats'!$A:$A,0)),"")</f>
        <v/>
      </c>
      <c r="S74" t="str">
        <f>IFERROR(INDEX('Weekly Stats'!Q:Q,MATCH($C74,'Weekly Stats'!$A:$A,0)),"")</f>
        <v/>
      </c>
      <c r="T74" t="str">
        <f>IFERROR(INDEX('Weekly Stats'!R:R,MATCH($C74,'Weekly Stats'!$A:$A,0)),"")</f>
        <v/>
      </c>
      <c r="U74" t="str">
        <f>IFERROR(INDEX('Weekly Stats'!S:S,MATCH($C74,'Weekly Stats'!$A:$A,0)),"")</f>
        <v/>
      </c>
      <c r="V74" t="str">
        <f>IFERROR(INDEX('Weekly Stats'!T:T,MATCH($C74,'Weekly Stats'!$A:$A,0)),"")</f>
        <v/>
      </c>
      <c r="W74">
        <f t="shared" si="25"/>
        <v>0</v>
      </c>
      <c r="X74" s="45" t="str">
        <f t="shared" ref="X74:X81" si="26">IFERROR(ROUND(D74/E74,3),"")</f>
        <v/>
      </c>
      <c r="Y74" s="47" t="str">
        <f t="shared" ref="Y74:Y81" si="27">IFERROR(ROUND(J74/I74,2),"")</f>
        <v/>
      </c>
      <c r="Z74" s="47" t="str">
        <f t="shared" ref="Z74:Z81" si="28">IFERROR(ROUND(M74/L74,2),"")</f>
        <v/>
      </c>
    </row>
    <row r="75" spans="1:32">
      <c r="B75" t="s">
        <v>168</v>
      </c>
      <c r="C75" s="27" t="str" cm="1">
        <f t="array" ref="C75">IFERROR(INDEX(Lineups!D:D,MATCH(B$71&amp;B75,Lineups!A:A&amp;Lineups!B:B,0)),"")</f>
        <v>Jahmyr Gibbs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25</v>
      </c>
      <c r="J75">
        <f>IFERROR(INDEX('Weekly Stats'!H:H,MATCH($C75,'Weekly Stats'!$A:$A,0)),"")</f>
        <v>151</v>
      </c>
      <c r="K75">
        <f>IFERROR(INDEX('Weekly Stats'!I:I,MATCH($C75,'Weekly Stats'!$A:$A,0)),"")</f>
        <v>2</v>
      </c>
      <c r="L75">
        <f>IFERROR(INDEX('Weekly Stats'!J:J,MATCH($C75,'Weekly Stats'!$A:$A,0)),"")</f>
        <v>5</v>
      </c>
      <c r="M75">
        <f>IFERROR(INDEX('Weekly Stats'!K:K,MATCH($C75,'Weekly Stats'!$A:$A,0)),"")</f>
        <v>56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5"/>
        <v>0</v>
      </c>
      <c r="X75" s="45" t="str">
        <f t="shared" si="26"/>
        <v/>
      </c>
      <c r="Y75" s="47">
        <f t="shared" si="27"/>
        <v>6.04</v>
      </c>
      <c r="Z75" s="47">
        <f t="shared" si="28"/>
        <v>11.2</v>
      </c>
    </row>
    <row r="76" spans="1:32">
      <c r="B76" t="s">
        <v>169</v>
      </c>
      <c r="C76" s="27" t="str" cm="1">
        <f t="array" ref="C76">IFERROR(INDEX(Lineups!D:D,MATCH(B$71&amp;B76,Lineups!A:A&amp;Lineups!B:B,0)),"")</f>
        <v>TreVeyon Henderson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4</v>
      </c>
      <c r="J76">
        <f>IFERROR(INDEX('Weekly Stats'!H:H,MATCH($C76,'Weekly Stats'!$A:$A,0)),"")</f>
        <v>22</v>
      </c>
      <c r="K76">
        <f>IFERROR(INDEX('Weekly Stats'!I:I,MATCH($C76,'Weekly Stats'!$A:$A,0)),"")</f>
        <v>0</v>
      </c>
      <c r="L76">
        <f>IFERROR(INDEX('Weekly Stats'!J:J,MATCH($C76,'Weekly Stats'!$A:$A,0)),"")</f>
        <v>1</v>
      </c>
      <c r="M76">
        <f>IFERROR(INDEX('Weekly Stats'!K:K,MATCH($C76,'Weekly Stats'!$A:$A,0)),"")</f>
        <v>16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5"/>
        <v>0</v>
      </c>
      <c r="X76" s="45" t="str">
        <f t="shared" si="26"/>
        <v/>
      </c>
      <c r="Y76" s="47">
        <f t="shared" si="27"/>
        <v>5.5</v>
      </c>
      <c r="Z76" s="47">
        <f t="shared" si="28"/>
        <v>16</v>
      </c>
    </row>
    <row r="77" spans="1:32">
      <c r="B77" t="s">
        <v>170</v>
      </c>
      <c r="C77" s="27" t="str" cm="1">
        <f t="array" ref="C77">IFERROR(INDEX(Lineups!D:D,MATCH(B$71&amp;B77,Lineups!A:A&amp;Lineups!B:B,0)),"")</f>
        <v>Tyler Allgeier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3</v>
      </c>
      <c r="J77">
        <f>IFERROR(INDEX('Weekly Stats'!H:H,MATCH($C77,'Weekly Stats'!$A:$A,0)),"")</f>
        <v>7</v>
      </c>
      <c r="K77">
        <f>IFERROR(INDEX('Weekly Stats'!I:I,MATCH($C77,'Weekly Stats'!$A:$A,0)),"")</f>
        <v>0</v>
      </c>
      <c r="L77">
        <f>IFERROR(INDEX('Weekly Stats'!J:J,MATCH($C77,'Weekly Stats'!$A:$A,0)),"")</f>
        <v>2</v>
      </c>
      <c r="M77">
        <f>IFERROR(INDEX('Weekly Stats'!K:K,MATCH($C77,'Weekly Stats'!$A:$A,0)),"")</f>
        <v>9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5"/>
        <v>0</v>
      </c>
      <c r="X77" s="45" t="str">
        <f t="shared" si="26"/>
        <v/>
      </c>
      <c r="Y77" s="47">
        <f t="shared" si="27"/>
        <v>2.33</v>
      </c>
      <c r="Z77" s="47">
        <f t="shared" si="28"/>
        <v>4.5</v>
      </c>
    </row>
    <row r="78" spans="1:32">
      <c r="B78" t="s">
        <v>174</v>
      </c>
      <c r="C78" s="27" t="str" cm="1">
        <f t="array" ref="C78">IFERROR(INDEX(Lineups!D:D,MATCH(B$71&amp;B78,Lineups!A:A&amp;Lineups!B:B,0)),"")</f>
        <v>CeeDee Lamb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2</v>
      </c>
      <c r="M78">
        <f>IFERROR(INDEX('Weekly Stats'!K:K,MATCH($C78,'Weekly Stats'!$A:$A,0)),"")</f>
        <v>9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5"/>
        <v>0</v>
      </c>
      <c r="X78" s="45" t="str">
        <f t="shared" si="26"/>
        <v/>
      </c>
      <c r="Y78" s="47" t="str">
        <f t="shared" si="27"/>
        <v/>
      </c>
      <c r="Z78" s="47">
        <f t="shared" si="28"/>
        <v>4.5</v>
      </c>
    </row>
    <row r="79" spans="1:32">
      <c r="B79" t="s">
        <v>175</v>
      </c>
      <c r="C79" s="27" t="str" cm="1">
        <f t="array" ref="C79">IFERROR(INDEX(Lineups!D:D,MATCH(B$71&amp;B79,Lineups!A:A&amp;Lineups!B:B,0)),"")</f>
        <v>Khalil Shakir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3</v>
      </c>
      <c r="M79">
        <f>IFERROR(INDEX('Weekly Stats'!K:K,MATCH($C79,'Weekly Stats'!$A:$A,0)),"")</f>
        <v>80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5"/>
        <v>0</v>
      </c>
      <c r="X79" s="45" t="str">
        <f t="shared" si="26"/>
        <v/>
      </c>
      <c r="Y79" s="47" t="str">
        <f t="shared" si="27"/>
        <v/>
      </c>
      <c r="Z79" s="47">
        <f t="shared" si="28"/>
        <v>26.67</v>
      </c>
    </row>
    <row r="80" spans="1:32">
      <c r="B80" t="s">
        <v>176</v>
      </c>
      <c r="C80" s="27" t="str" cm="1">
        <f t="array" ref="C80">IFERROR(INDEX(Lineups!D:D,MATCH(B$71&amp;B80,Lineups!A:A&amp;Lineups!B:B,0)),"")</f>
        <v>Makai Lemon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5</v>
      </c>
      <c r="M80">
        <f>IFERROR(INDEX('Weekly Stats'!K:K,MATCH($C80,'Weekly Stats'!$A:$A,0)),"")</f>
        <v>43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5"/>
        <v>0</v>
      </c>
      <c r="X80" s="45" t="str">
        <f t="shared" si="26"/>
        <v/>
      </c>
      <c r="Y80" s="47" t="str">
        <f t="shared" si="27"/>
        <v/>
      </c>
      <c r="Z80" s="47">
        <f t="shared" si="28"/>
        <v>8.6</v>
      </c>
    </row>
    <row r="81" spans="2:26" ht="13.5" thickBot="1">
      <c r="B81" t="s">
        <v>179</v>
      </c>
      <c r="C81" s="27" t="str" cm="1">
        <f t="array" ref="C81">IFERROR(INDEX(Lineups!D:D,MATCH(B$71&amp;B81,Lineups!A:A&amp;Lineups!B:B,0)),"")</f>
        <v>Harrison Mevis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0</v>
      </c>
      <c r="R81">
        <f>IFERROR(INDEX('Weekly Stats'!P:P,MATCH($C81,'Weekly Stats'!$A:$A,0)),"")</f>
        <v>0</v>
      </c>
      <c r="S81">
        <f>IFERROR(INDEX('Weekly Stats'!Q:Q,MATCH($C81,'Weekly Stats'!$A:$A,0)),"")</f>
        <v>0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4</v>
      </c>
      <c r="W81">
        <f t="shared" si="25"/>
        <v>4</v>
      </c>
      <c r="X81" s="45" t="str">
        <f t="shared" si="26"/>
        <v/>
      </c>
      <c r="Y81" s="47" t="str">
        <f t="shared" si="27"/>
        <v/>
      </c>
      <c r="Z81" s="47" t="str">
        <f t="shared" si="28"/>
        <v/>
      </c>
    </row>
    <row r="82" spans="2:26" ht="13.5" thickTop="1">
      <c r="B82" s="4"/>
      <c r="C82" s="39" t="s">
        <v>40</v>
      </c>
      <c r="D82" s="40">
        <f t="shared" ref="D82:Q82" si="29">SUM(D73:D81)</f>
        <v>24</v>
      </c>
      <c r="E82" s="40">
        <f t="shared" si="29"/>
        <v>44</v>
      </c>
      <c r="F82" s="40">
        <f t="shared" si="29"/>
        <v>267</v>
      </c>
      <c r="G82" s="40">
        <f t="shared" si="29"/>
        <v>0</v>
      </c>
      <c r="H82" s="40">
        <f t="shared" si="29"/>
        <v>0</v>
      </c>
      <c r="I82" s="40">
        <f t="shared" si="29"/>
        <v>35</v>
      </c>
      <c r="J82" s="40">
        <f t="shared" si="29"/>
        <v>184</v>
      </c>
      <c r="K82" s="40">
        <f t="shared" si="29"/>
        <v>2</v>
      </c>
      <c r="L82" s="40">
        <f t="shared" si="29"/>
        <v>18</v>
      </c>
      <c r="M82" s="40">
        <f t="shared" si="29"/>
        <v>213</v>
      </c>
      <c r="N82" s="40">
        <f t="shared" si="29"/>
        <v>0</v>
      </c>
      <c r="O82" s="40">
        <f t="shared" si="29"/>
        <v>0</v>
      </c>
      <c r="P82" s="40">
        <f t="shared" si="29"/>
        <v>0</v>
      </c>
      <c r="Q82" s="40">
        <f t="shared" si="29"/>
        <v>0</v>
      </c>
      <c r="R82" s="40">
        <f t="shared" ref="R82:U82" si="30">SUM(R73:R81)</f>
        <v>0</v>
      </c>
      <c r="S82" s="40">
        <f t="shared" si="30"/>
        <v>0</v>
      </c>
      <c r="T82" s="40">
        <f t="shared" si="30"/>
        <v>0</v>
      </c>
      <c r="U82" s="40">
        <f t="shared" si="30"/>
        <v>0</v>
      </c>
      <c r="V82" s="40">
        <f t="shared" ref="V82:W82" si="31">SUM(V73:V81)</f>
        <v>4</v>
      </c>
      <c r="W82" s="40">
        <f t="shared" si="31"/>
        <v>4</v>
      </c>
      <c r="X82" s="46">
        <f>IFERROR(ROUND(D82/E82,3),0)</f>
        <v>0.54500000000000004</v>
      </c>
      <c r="Y82" s="48">
        <f>IFERROR(ROUND(J82/I82,2),0)</f>
        <v>5.26</v>
      </c>
      <c r="Z82" s="48">
        <f>IFERROR(ROUND(M82/L82,2),0)</f>
        <v>11.83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180</v>
      </c>
      <c r="C84" s="27" t="str" cm="1">
        <f t="array" ref="C84">IFERROR(INDEX(Lineups!D:D,MATCH(B$71&amp;B84,Lineups!A:A&amp;Lineups!B:B,0)),"")</f>
        <v>Minnesota Vikings</v>
      </c>
      <c r="D84" s="41">
        <f>IFERROR(INDEX('Weekly Stats'!C:C,MATCH($C84,'Weekly Stats'!$A:$A,0)),"")</f>
        <v>1</v>
      </c>
      <c r="E84" s="41">
        <f>IFERROR(INDEX('Weekly Stats'!D:D,MATCH($C84,'Weekly Stats'!$A:$A,0)),"")</f>
        <v>1</v>
      </c>
      <c r="F84" s="41">
        <f>IFERROR(INDEX('Weekly Stats'!E:E,MATCH($C84,'Weekly Stats'!$A:$A,0)),"")</f>
        <v>2</v>
      </c>
      <c r="G84" s="41">
        <f>IFERROR(INDEX('Weekly Stats'!F:F,MATCH($C84,'Weekly Stats'!$A:$A,0)),"")</f>
        <v>142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13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162</v>
      </c>
      <c r="C86" s="42" t="str" cm="1">
        <f t="array" ref="C86">IFERROR(INDEX(Lineups!D:D,MATCH(B$71&amp;B86,Lineups!A:A&amp;Lineups!B:B,0)),"")</f>
        <v>Nick Sirianni</v>
      </c>
      <c r="D86" s="41">
        <f>IFERROR(INDEX('Weekly Stats'!AC:AC,MATCH(C86,'Weekly Stats'!AB:AB,0))-INDEX('Weekly Stats'!AD:AD,MATCH(C86,'Weekly Stats'!AB:AB,0)),"")</f>
        <v>-2</v>
      </c>
    </row>
    <row r="87" spans="2:26" ht="13.5" thickTop="1"/>
  </sheetData>
  <hyperlinks>
    <hyperlink ref="E1" r:id="rId1" xr:uid="{0CE78E59-5449-4926-A38D-2ADD7C973E12}"/>
    <hyperlink ref="G1" r:id="rId2" xr:uid="{9D73FD5D-D68A-4DF7-BBE5-7AD19DE0FB61}"/>
    <hyperlink ref="H1" r:id="rId3" xr:uid="{F114D663-F03E-4414-B3B1-AE4259CC8A46}"/>
    <hyperlink ref="I1" r:id="rId4" xr:uid="{25017C24-7F09-49F7-BA11-2FE54D673414}"/>
    <hyperlink ref="J1" r:id="rId5" xr:uid="{6C7200A5-A1D6-437A-B510-EB02B41F4B0E}"/>
    <hyperlink ref="L1" r:id="rId6" xr:uid="{5DC87F01-FD44-4612-9B3E-6311A21B5419}"/>
    <hyperlink ref="K1" r:id="rId7" xr:uid="{DD3616B8-4C79-48B6-AF21-E8A66BEB3E15}"/>
    <hyperlink ref="C1" r:id="rId8" xr:uid="{2D2ED81F-A217-4038-9418-2AF3603B45B9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9A30F-315E-4E9D-B121-07247D2B4511}">
  <sheetPr codeName="Sheet16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2</v>
      </c>
      <c r="B2" s="19" t="str">
        <f>IFERROR(INDEX(Data!I:I,MATCH(A2,Data!H:H,0)),"")</f>
        <v>Rough Rodgers Goes Riding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408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144</v>
      </c>
      <c r="C4" s="27" t="str" cm="1">
        <f t="array" ref="C4">IFERROR(INDEX(Lineups!D:D,MATCH(B$2&amp;B4,Lineups!A:A&amp;Lineups!B:B,0)),"")</f>
        <v>Aaron Rodgers</v>
      </c>
      <c r="D4">
        <f>IFERROR(INDEX('Weekly Stats'!B:B,MATCH($C4,'Weekly Stats'!$A:$A,0)),"")</f>
        <v>22</v>
      </c>
      <c r="E4">
        <f>IFERROR(INDEX('Weekly Stats'!C:C,MATCH($C4,'Weekly Stats'!$A:$A,0)),"")</f>
        <v>31</v>
      </c>
      <c r="F4">
        <f>IFERROR(INDEX('Weekly Stats'!D:D,MATCH($C4,'Weekly Stats'!$A:$A,0)),"")</f>
        <v>235</v>
      </c>
      <c r="G4">
        <f>IFERROR(INDEX('Weekly Stats'!E:E,MATCH($C4,'Weekly Stats'!$A:$A,0)),"")</f>
        <v>3</v>
      </c>
      <c r="H4">
        <f>IFERROR(INDEX('Weekly Stats'!F:F,MATCH($C4,'Weekly Stats'!$A:$A,0)),"")</f>
        <v>0</v>
      </c>
      <c r="I4">
        <f>IFERROR(INDEX('Weekly Stats'!G:G,MATCH($C4,'Weekly Stats'!$A:$A,0)),"")</f>
        <v>1</v>
      </c>
      <c r="J4">
        <f>IFERROR(INDEX('Weekly Stats'!H:H,MATCH($C4,'Weekly Stats'!$A:$A,0)),"")</f>
        <v>6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0.71</v>
      </c>
      <c r="Y4" s="47">
        <f>IFERROR(ROUND(J4/I4,2),"")</f>
        <v>6</v>
      </c>
      <c r="Z4" s="47" t="str">
        <f>IFERROR(ROUND(M4/L4,2),"")</f>
        <v/>
      </c>
    </row>
    <row r="5" spans="1:37">
      <c r="B5" t="s">
        <v>145</v>
      </c>
      <c r="C5" s="27" t="str" cm="1">
        <f t="array" ref="C5">IFERROR(INDEX(Lineups!D:D,MATCH(B$2&amp;B5,Lineups!A:A&amp;Lineups!B:B,0)),"")</f>
        <v>Joe Burrow</v>
      </c>
      <c r="D5">
        <f>IFERROR(INDEX('Weekly Stats'!B:B,MATCH($C5,'Weekly Stats'!$A:$A,0)),"")</f>
        <v>23</v>
      </c>
      <c r="E5">
        <f>IFERROR(INDEX('Weekly Stats'!C:C,MATCH($C5,'Weekly Stats'!$A:$A,0)),"")</f>
        <v>32</v>
      </c>
      <c r="F5">
        <f>IFERROR(INDEX('Weekly Stats'!D:D,MATCH($C5,'Weekly Stats'!$A:$A,0)),"")</f>
        <v>190</v>
      </c>
      <c r="G5">
        <f>IFERROR(INDEX('Weekly Stats'!E:E,MATCH($C5,'Weekly Stats'!$A:$A,0)),"")</f>
        <v>4</v>
      </c>
      <c r="H5">
        <f>IFERROR(INDEX('Weekly Stats'!F:F,MATCH($C5,'Weekly Stats'!$A:$A,0)),"")</f>
        <v>0</v>
      </c>
      <c r="I5">
        <f>IFERROR(INDEX('Weekly Stats'!G:G,MATCH($C5,'Weekly Stats'!$A:$A,0)),"")</f>
        <v>4</v>
      </c>
      <c r="J5">
        <f>IFERROR(INDEX('Weekly Stats'!H:H,MATCH($C5,'Weekly Stats'!$A:$A,0)),"")</f>
        <v>10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0.71899999999999997</v>
      </c>
      <c r="Y5" s="47">
        <f t="shared" ref="Y5:Y12" si="2">IFERROR(ROUND(J5/I5,2),"")</f>
        <v>2.5</v>
      </c>
      <c r="Z5" s="47" t="str">
        <f t="shared" ref="Z5:Z12" si="3">IFERROR(ROUND(M5/L5,2),"")</f>
        <v/>
      </c>
    </row>
    <row r="6" spans="1:37">
      <c r="B6" t="s">
        <v>148</v>
      </c>
      <c r="C6" s="27" t="str" cm="1">
        <f t="array" ref="C6">IFERROR(INDEX(Lineups!D:D,MATCH(B$2&amp;B6,Lineups!A:A&amp;Lineups!B:B,0)),"")</f>
        <v>Christian McCaffrey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11</v>
      </c>
      <c r="J6">
        <f>IFERROR(INDEX('Weekly Stats'!H:H,MATCH($C6,'Weekly Stats'!$A:$A,0)),"")</f>
        <v>68</v>
      </c>
      <c r="K6">
        <f>IFERROR(INDEX('Weekly Stats'!I:I,MATCH($C6,'Weekly Stats'!$A:$A,0)),"")</f>
        <v>1</v>
      </c>
      <c r="L6">
        <f>IFERROR(INDEX('Weekly Stats'!J:J,MATCH($C6,'Weekly Stats'!$A:$A,0)),"")</f>
        <v>3</v>
      </c>
      <c r="M6">
        <f>IFERROR(INDEX('Weekly Stats'!K:K,MATCH($C6,'Weekly Stats'!$A:$A,0)),"")</f>
        <v>15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6.18</v>
      </c>
      <c r="Z6" s="47">
        <f t="shared" si="3"/>
        <v>5</v>
      </c>
    </row>
    <row r="7" spans="1:37">
      <c r="B7" t="s">
        <v>149</v>
      </c>
      <c r="C7" s="27" t="str" cm="1">
        <f t="array" ref="C7">IFERROR(INDEX(Lineups!D:D,MATCH(B$2&amp;B7,Lineups!A:A&amp;Lineups!B:B,0)),"")</f>
        <v>Bucky Irving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21</v>
      </c>
      <c r="J7">
        <f>IFERROR(INDEX('Weekly Stats'!H:H,MATCH($C7,'Weekly Stats'!$A:$A,0)),"")</f>
        <v>165</v>
      </c>
      <c r="K7">
        <f>IFERROR(INDEX('Weekly Stats'!I:I,MATCH($C7,'Weekly Stats'!$A:$A,0)),"")</f>
        <v>1</v>
      </c>
      <c r="L7">
        <f>IFERROR(INDEX('Weekly Stats'!J:J,MATCH($C7,'Weekly Stats'!$A:$A,0)),"")</f>
        <v>2</v>
      </c>
      <c r="M7">
        <f>IFERROR(INDEX('Weekly Stats'!K:K,MATCH($C7,'Weekly Stats'!$A:$A,0)),"")</f>
        <v>10</v>
      </c>
      <c r="N7">
        <f>IFERROR(INDEX('Weekly Stats'!L:L,MATCH($C7,'Weekly Stats'!$A:$A,0)),"")</f>
        <v>1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7.86</v>
      </c>
      <c r="Z7" s="47">
        <f t="shared" si="3"/>
        <v>5</v>
      </c>
    </row>
    <row r="8" spans="1:37">
      <c r="B8" t="s">
        <v>150</v>
      </c>
      <c r="C8" s="27" t="str" cm="1">
        <f t="array" ref="C8">IFERROR(INDEX(Lineups!D:D,MATCH(B$2&amp;B8,Lineups!A:A&amp;Lineups!B:B,0)),"")</f>
        <v>Kendre Miller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10</v>
      </c>
      <c r="J8">
        <f>IFERROR(INDEX('Weekly Stats'!H:H,MATCH($C8,'Weekly Stats'!$A:$A,0)),"")</f>
        <v>30</v>
      </c>
      <c r="K8">
        <f>IFERROR(INDEX('Weekly Stats'!I:I,MATCH($C8,'Weekly Stats'!$A:$A,0)),"")</f>
        <v>1</v>
      </c>
      <c r="L8">
        <f>IFERROR(INDEX('Weekly Stats'!J:J,MATCH($C8,'Weekly Stats'!$A:$A,0)),"")</f>
        <v>0</v>
      </c>
      <c r="M8">
        <f>IFERROR(INDEX('Weekly Stats'!K:K,MATCH($C8,'Weekly Stats'!$A:$A,0)),"")</f>
        <v>0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3</v>
      </c>
      <c r="Z8" s="47" t="str">
        <f t="shared" si="3"/>
        <v/>
      </c>
    </row>
    <row r="9" spans="1:37">
      <c r="B9" t="s">
        <v>154</v>
      </c>
      <c r="C9" s="27" t="str" cm="1">
        <f t="array" ref="C9">IFERROR(INDEX(Lineups!D:D,MATCH(B$2&amp;B9,Lineups!A:A&amp;Lineups!B:B,0)),"")</f>
        <v>Amon-Ra St. Brown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6</v>
      </c>
      <c r="M9">
        <f>IFERROR(INDEX('Weekly Stats'!K:K,MATCH($C9,'Weekly Stats'!$A:$A,0)),"")</f>
        <v>69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11.5</v>
      </c>
    </row>
    <row r="10" spans="1:37">
      <c r="B10" t="s">
        <v>155</v>
      </c>
      <c r="C10" s="27" t="str" cm="1">
        <f t="array" ref="C10">IFERROR(INDEX(Lineups!D:D,MATCH(B$2&amp;B10,Lineups!A:A&amp;Lineups!B:B,0)),"")</f>
        <v>Jaylen Waddle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1</v>
      </c>
      <c r="J10">
        <f>IFERROR(INDEX('Weekly Stats'!H:H,MATCH($C10,'Weekly Stats'!$A:$A,0)),"")</f>
        <v>9</v>
      </c>
      <c r="K10">
        <f>IFERROR(INDEX('Weekly Stats'!I:I,MATCH($C10,'Weekly Stats'!$A:$A,0)),"")</f>
        <v>0</v>
      </c>
      <c r="L10">
        <f>IFERROR(INDEX('Weekly Stats'!J:J,MATCH($C10,'Weekly Stats'!$A:$A,0)),"")</f>
        <v>2</v>
      </c>
      <c r="M10">
        <f>IFERROR(INDEX('Weekly Stats'!K:K,MATCH($C10,'Weekly Stats'!$A:$A,0)),"")</f>
        <v>19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>
        <f t="shared" si="2"/>
        <v>9</v>
      </c>
      <c r="Z10" s="47">
        <f t="shared" si="3"/>
        <v>9.5</v>
      </c>
    </row>
    <row r="11" spans="1:37">
      <c r="B11" t="s">
        <v>156</v>
      </c>
      <c r="C11" s="27" t="str" cm="1">
        <f t="array" ref="C11">IFERROR(INDEX(Lineups!D:D,MATCH(B$2&amp;B11,Lineups!A:A&amp;Lineups!B:B,0)),"")</f>
        <v>Trey McBride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9</v>
      </c>
      <c r="M11">
        <f>IFERROR(INDEX('Weekly Stats'!K:K,MATCH($C11,'Weekly Stats'!$A:$A,0)),"")</f>
        <v>66</v>
      </c>
      <c r="N11">
        <f>IFERROR(INDEX('Weekly Stats'!L:L,MATCH($C11,'Weekly Stats'!$A:$A,0)),"")</f>
        <v>1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7.33</v>
      </c>
    </row>
    <row r="12" spans="1:37" ht="13.5" thickBot="1">
      <c r="B12" t="s">
        <v>160</v>
      </c>
      <c r="C12" s="27" t="str" cm="1">
        <f t="array" ref="C12">IFERROR(INDEX(Lineups!D:D,MATCH(B$2&amp;B12,Lineups!A:A&amp;Lineups!B:B,0)),"")</f>
        <v>Jason Myers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5</v>
      </c>
      <c r="R12">
        <f>IFERROR(INDEX('Weekly Stats'!P:P,MATCH($C12,'Weekly Stats'!$A:$A,0)),"")</f>
        <v>0</v>
      </c>
      <c r="S12">
        <f>IFERROR(INDEX('Weekly Stats'!Q:Q,MATCH($C12,'Weekly Stats'!$A:$A,0)),"")</f>
        <v>4</v>
      </c>
      <c r="T12">
        <f>IFERROR(INDEX('Weekly Stats'!R:R,MATCH($C12,'Weekly Stats'!$A:$A,0)),"")</f>
        <v>1</v>
      </c>
      <c r="U12">
        <f>IFERROR(INDEX('Weekly Stats'!S:S,MATCH($C12,'Weekly Stats'!$A:$A,0)),"")</f>
        <v>0</v>
      </c>
      <c r="V12">
        <f>IFERROR(INDEX('Weekly Stats'!T:T,MATCH($C12,'Weekly Stats'!$A:$A,0)),"")</f>
        <v>2</v>
      </c>
      <c r="W12">
        <f t="shared" si="0"/>
        <v>17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45</v>
      </c>
      <c r="E13" s="40">
        <f t="shared" ref="E13:Q13" si="5">SUM(E4:E12)</f>
        <v>63</v>
      </c>
      <c r="F13" s="40">
        <f t="shared" si="5"/>
        <v>425</v>
      </c>
      <c r="G13" s="40">
        <f t="shared" si="5"/>
        <v>7</v>
      </c>
      <c r="H13" s="40">
        <f t="shared" si="5"/>
        <v>0</v>
      </c>
      <c r="I13" s="40">
        <f t="shared" si="5"/>
        <v>48</v>
      </c>
      <c r="J13" s="40">
        <f t="shared" si="5"/>
        <v>288</v>
      </c>
      <c r="K13" s="40">
        <f t="shared" si="5"/>
        <v>3</v>
      </c>
      <c r="L13" s="40">
        <f t="shared" si="5"/>
        <v>22</v>
      </c>
      <c r="M13" s="40">
        <f t="shared" si="5"/>
        <v>179</v>
      </c>
      <c r="N13" s="40">
        <f t="shared" si="5"/>
        <v>2</v>
      </c>
      <c r="O13" s="40">
        <f t="shared" si="5"/>
        <v>0</v>
      </c>
      <c r="P13" s="40">
        <f t="shared" si="5"/>
        <v>0</v>
      </c>
      <c r="Q13" s="40">
        <f t="shared" si="5"/>
        <v>5</v>
      </c>
      <c r="R13" s="40">
        <f t="shared" ref="R13:W13" si="6">SUM(R4:R12)</f>
        <v>0</v>
      </c>
      <c r="S13" s="40">
        <f t="shared" si="6"/>
        <v>4</v>
      </c>
      <c r="T13" s="40">
        <f t="shared" si="6"/>
        <v>1</v>
      </c>
      <c r="U13" s="40">
        <f t="shared" si="6"/>
        <v>0</v>
      </c>
      <c r="V13" s="40">
        <f t="shared" si="6"/>
        <v>2</v>
      </c>
      <c r="W13" s="40">
        <f t="shared" si="6"/>
        <v>17</v>
      </c>
      <c r="X13" s="46">
        <f>IFERROR(ROUND(D13/E13,3),0)</f>
        <v>0.71399999999999997</v>
      </c>
      <c r="Y13" s="48">
        <f>IFERROR(ROUND(J13/I13,2),0)</f>
        <v>6</v>
      </c>
      <c r="Z13" s="48">
        <f>IFERROR(ROUND(M13/L13,2),0)</f>
        <v>8.14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161</v>
      </c>
      <c r="C15" s="27" t="str" cm="1">
        <f t="array" ref="C15">IFERROR(INDEX(Lineups!D:D,MATCH(B$2&amp;B15,Lineups!A:A&amp;Lineups!B:B,0)),"")</f>
        <v>Los Angeles Rams</v>
      </c>
      <c r="D15" s="41">
        <f>IFERROR(INDEX('Weekly Stats'!C:C,MATCH($C15,'Weekly Stats'!$A:$A,0)),"")</f>
        <v>1</v>
      </c>
      <c r="E15" s="41">
        <f>IFERROR(INDEX('Weekly Stats'!D:D,MATCH($C15,'Weekly Stats'!$A:$A,0)),"")</f>
        <v>1</v>
      </c>
      <c r="F15" s="41">
        <f>IFERROR(INDEX('Weekly Stats'!E:E,MATCH($C15,'Weekly Stats'!$A:$A,0)),"")</f>
        <v>1</v>
      </c>
      <c r="G15" s="41">
        <f>IFERROR(INDEX('Weekly Stats'!F:F,MATCH($C15,'Weekly Stats'!$A:$A,0)),"")</f>
        <v>436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37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162</v>
      </c>
      <c r="C17" s="42" t="str" cm="1">
        <f t="array" ref="C17">IFERROR(INDEX(Lineups!D:D,MATCH(B$2&amp;B17,Lineups!A:A&amp;Lineups!B:B,0)),"")</f>
        <v>Kyle Shanahan</v>
      </c>
      <c r="D17" s="41">
        <f>IFERROR(INDEX('Weekly Stats'!AC:AC,MATCH(C17,'Weekly Stats'!AB:AB,0))-INDEX('Weekly Stats'!AD:AD,MATCH(C17,'Weekly Stats'!AB:AB,0)),"")</f>
        <v>3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4</v>
      </c>
      <c r="E20" s="7">
        <f t="shared" ref="E20:I20" si="7">SUM(E21:E22)</f>
        <v>0</v>
      </c>
      <c r="F20" s="7">
        <f t="shared" si="7"/>
        <v>8</v>
      </c>
      <c r="G20" s="7">
        <f t="shared" si="7"/>
        <v>2</v>
      </c>
      <c r="H20" s="7">
        <f t="shared" si="7"/>
        <v>9</v>
      </c>
      <c r="I20" s="7">
        <f t="shared" si="7"/>
        <v>6</v>
      </c>
      <c r="J20" s="7">
        <f>SUM(J21:J22)</f>
        <v>5</v>
      </c>
      <c r="K20" s="7">
        <f t="shared" ref="K20:Y20" si="8">SUM(K21:K22)</f>
        <v>0</v>
      </c>
      <c r="L20" s="7">
        <f t="shared" si="8"/>
        <v>6</v>
      </c>
      <c r="M20" s="7">
        <f t="shared" si="8"/>
        <v>0</v>
      </c>
      <c r="N20" s="7">
        <f t="shared" si="8"/>
        <v>0</v>
      </c>
      <c r="O20" s="7">
        <f t="shared" si="8"/>
        <v>0</v>
      </c>
      <c r="P20" s="7">
        <f t="shared" si="8"/>
        <v>3</v>
      </c>
      <c r="Q20" s="7">
        <f t="shared" si="8"/>
        <v>5</v>
      </c>
      <c r="R20" s="7">
        <f t="shared" si="8"/>
        <v>0</v>
      </c>
      <c r="S20" s="7">
        <f t="shared" si="8"/>
        <v>2</v>
      </c>
      <c r="T20" s="7">
        <f t="shared" si="8"/>
        <v>0</v>
      </c>
      <c r="U20" s="7">
        <f t="shared" si="8"/>
        <v>0</v>
      </c>
      <c r="V20" s="7">
        <f t="shared" si="8"/>
        <v>-6</v>
      </c>
      <c r="W20" s="7">
        <f t="shared" si="8"/>
        <v>-3</v>
      </c>
      <c r="X20" s="7">
        <f t="shared" si="8"/>
        <v>-2</v>
      </c>
      <c r="Y20" s="7">
        <f t="shared" si="8"/>
        <v>-2</v>
      </c>
      <c r="Z20" s="7">
        <f>SUM(Z21:Z22)</f>
        <v>0</v>
      </c>
      <c r="AA20" s="7">
        <f t="shared" ref="AA20" si="9">SUM(AA21:AA22)</f>
        <v>0</v>
      </c>
      <c r="AB20" s="7">
        <f>SUM(D20:AA20)</f>
        <v>37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37</v>
      </c>
    </row>
    <row r="21" spans="1:32">
      <c r="B21" s="5"/>
      <c r="C21" s="4" t="s">
        <v>26</v>
      </c>
      <c r="D21">
        <f>IFERROR(IF(X13&gt;=0.69,2,0),0)</f>
        <v>2</v>
      </c>
      <c r="E21">
        <f>IF(F13&gt;=575,2,0)</f>
        <v>0</v>
      </c>
      <c r="F21">
        <f>IF(G13&gt;=6,2,0)</f>
        <v>2</v>
      </c>
      <c r="G21" s="10" t="s">
        <v>27</v>
      </c>
      <c r="H21">
        <f>IF(J13&gt;=250,3,0)</f>
        <v>3</v>
      </c>
      <c r="I21">
        <f>IF(K13&gt;=4,2,0)</f>
        <v>0</v>
      </c>
      <c r="J21">
        <f>IFERROR(IF(Y13&gt;=4.5,2,0),0)</f>
        <v>2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2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0</v>
      </c>
      <c r="F22">
        <f>IF(G13&gt;G38,6,0)</f>
        <v>6</v>
      </c>
      <c r="G22">
        <f>IF(H13&lt;H38,2,0)</f>
        <v>2</v>
      </c>
      <c r="H22">
        <f>IF(J13&gt;J38,6,0)</f>
        <v>6</v>
      </c>
      <c r="I22">
        <f>IF(K13&gt;K38,6,0)</f>
        <v>6</v>
      </c>
      <c r="J22">
        <f>IFERROR(IF(Y13&gt;Y38,3,0),0)</f>
        <v>3</v>
      </c>
      <c r="K22">
        <f>IF(M13&gt;M38,6,0)</f>
        <v>0</v>
      </c>
      <c r="L22">
        <f>IF(N13&gt;N38,6,0)</f>
        <v>6</v>
      </c>
      <c r="M22">
        <f>IFERROR(IF(Z13&gt;Z38,2,0),0)</f>
        <v>0</v>
      </c>
      <c r="N22">
        <f>IF(L13&gt;L38,2,0)</f>
        <v>0</v>
      </c>
      <c r="O22">
        <f>IF(P13&gt;P38,2,0)</f>
        <v>0</v>
      </c>
      <c r="P22">
        <f>IF(O13&lt;O38,3,0)</f>
        <v>3</v>
      </c>
      <c r="Q22">
        <f>IFERROR(IF(W13&gt;W38,3,0),0)</f>
        <v>3</v>
      </c>
      <c r="R22">
        <f>IF(R13&gt;R38,1,0)</f>
        <v>0</v>
      </c>
      <c r="S22">
        <f>IF(S13&gt;S38,2,0)</f>
        <v>2</v>
      </c>
      <c r="T22">
        <f>IF((T13+U13)&gt;(T38+U38),3,0)</f>
        <v>0</v>
      </c>
      <c r="U22" s="10" t="s">
        <v>27</v>
      </c>
      <c r="V22">
        <f>IF(I15&lt;=I40,0,-6)</f>
        <v>-6</v>
      </c>
      <c r="W22">
        <f>IF(G15&lt;=G40,0,-3)</f>
        <v>-3</v>
      </c>
      <c r="X22">
        <f>IF(D15&gt;=D40,0,-2)</f>
        <v>-2</v>
      </c>
      <c r="Y22">
        <f>IF(E15&gt;=E40,0,-2)</f>
        <v>-2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6</v>
      </c>
      <c r="F23">
        <f>IF(G38&gt;G13,6,0)</f>
        <v>0</v>
      </c>
      <c r="G23">
        <f>IF(H38&lt;H13,2,0)</f>
        <v>0</v>
      </c>
      <c r="H23">
        <f>IF(J38&gt;J13,6,0)</f>
        <v>0</v>
      </c>
      <c r="I23">
        <f>IF(K38&gt;K13,6,0)</f>
        <v>0</v>
      </c>
      <c r="J23">
        <f>IFERROR(IF(Y38&gt;Y13,3,0),0)</f>
        <v>0</v>
      </c>
      <c r="K23">
        <f>IF(M38&gt;M13,6,0)</f>
        <v>6</v>
      </c>
      <c r="L23">
        <f>IF(N38&gt;N13,6,0)</f>
        <v>0</v>
      </c>
      <c r="M23">
        <f>IFERROR(IF(Z38&gt;Z13,2,0),0)</f>
        <v>2</v>
      </c>
      <c r="N23">
        <f>IF(L38&gt;L13,2,0)</f>
        <v>2</v>
      </c>
      <c r="O23">
        <f>IF(P38&gt;P13,2,0)</f>
        <v>0</v>
      </c>
      <c r="P23">
        <f>IF(O38&lt;O13,3,0)</f>
        <v>0</v>
      </c>
      <c r="Q23">
        <f>IFERROR(IF(W38&gt;W13,3,0),0)</f>
        <v>0</v>
      </c>
      <c r="R23">
        <f>IF(R38&gt;R13,1,0)</f>
        <v>1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0</v>
      </c>
      <c r="X23">
        <f>IF(D40&gt;=D15,0,-2)</f>
        <v>0</v>
      </c>
      <c r="Y23">
        <f>IF(E40&gt;=E15,0,-2)</f>
        <v>0</v>
      </c>
      <c r="Z23">
        <f>IF(F40&gt;=F15,0,-2)</f>
        <v>-2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2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6</v>
      </c>
      <c r="F25" s="7">
        <f t="shared" si="10"/>
        <v>0</v>
      </c>
      <c r="G25" s="7">
        <f t="shared" si="10"/>
        <v>0</v>
      </c>
      <c r="H25" s="7">
        <f t="shared" si="10"/>
        <v>0</v>
      </c>
      <c r="I25" s="7">
        <f t="shared" si="10"/>
        <v>0</v>
      </c>
      <c r="J25" s="7">
        <f t="shared" si="10"/>
        <v>0</v>
      </c>
      <c r="K25" s="7">
        <f t="shared" si="10"/>
        <v>6</v>
      </c>
      <c r="L25" s="7">
        <f t="shared" si="10"/>
        <v>0</v>
      </c>
      <c r="M25" s="7">
        <f t="shared" si="10"/>
        <v>2</v>
      </c>
      <c r="N25" s="7">
        <f t="shared" si="10"/>
        <v>2</v>
      </c>
      <c r="O25" s="7">
        <f t="shared" si="10"/>
        <v>0</v>
      </c>
      <c r="P25" s="7">
        <f t="shared" si="10"/>
        <v>0</v>
      </c>
      <c r="Q25" s="7">
        <f t="shared" si="10"/>
        <v>2</v>
      </c>
      <c r="R25" s="7">
        <f t="shared" si="10"/>
        <v>1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0</v>
      </c>
      <c r="W25" s="7">
        <f t="shared" si="10"/>
        <v>0</v>
      </c>
      <c r="X25" s="7">
        <f t="shared" si="10"/>
        <v>0</v>
      </c>
      <c r="Y25" s="7">
        <f t="shared" si="10"/>
        <v>0</v>
      </c>
      <c r="Z25" s="7">
        <f t="shared" si="10"/>
        <v>-2</v>
      </c>
      <c r="AA25" s="7">
        <f t="shared" si="10"/>
        <v>0</v>
      </c>
      <c r="AB25" s="7">
        <f>SUM(D25:AA25)</f>
        <v>17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17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409</v>
      </c>
      <c r="U26" s="21" t="s">
        <v>408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5</v>
      </c>
      <c r="B27" s="19" t="str">
        <f>IFERROR(INDEX(Data!I:I,MATCH(A27,Data!H:H,0)),"")</f>
        <v>Shmall Boto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408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144</v>
      </c>
      <c r="C29" s="27" t="str" cm="1">
        <f t="array" ref="C29">IFERROR(INDEX(Lineups!D:D,MATCH(B$27&amp;B29,Lineups!A:A&amp;Lineups!B:B,0)),"")</f>
        <v>Dak Prescott</v>
      </c>
      <c r="D29">
        <f>IFERROR(INDEX('Weekly Stats'!B:B,MATCH($C29,'Weekly Stats'!$A:$A,0)),"")</f>
        <v>24</v>
      </c>
      <c r="E29">
        <f>IFERROR(INDEX('Weekly Stats'!C:C,MATCH($C29,'Weekly Stats'!$A:$A,0)),"")</f>
        <v>42</v>
      </c>
      <c r="F29">
        <f>IFERROR(INDEX('Weekly Stats'!D:D,MATCH($C29,'Weekly Stats'!$A:$A,0)),"")</f>
        <v>316</v>
      </c>
      <c r="G29">
        <f>IFERROR(INDEX('Weekly Stats'!E:E,MATCH($C29,'Weekly Stats'!$A:$A,0)),"")</f>
        <v>1</v>
      </c>
      <c r="H29">
        <f>IFERROR(INDEX('Weekly Stats'!F:F,MATCH($C29,'Weekly Stats'!$A:$A,0)),"")</f>
        <v>2</v>
      </c>
      <c r="I29">
        <f>IFERROR(INDEX('Weekly Stats'!G:G,MATCH($C29,'Weekly Stats'!$A:$A,0)),"")</f>
        <v>0</v>
      </c>
      <c r="J29">
        <f>IFERROR(INDEX('Weekly Stats'!H:H,MATCH($C29,'Weekly Stats'!$A:$A,0)),"")</f>
        <v>0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0.57099999999999995</v>
      </c>
      <c r="Y29" s="47" t="str">
        <f>IFERROR(ROUND(J29/I29,2),"")</f>
        <v/>
      </c>
      <c r="Z29" s="47" t="str">
        <f>IFERROR(ROUND(M29/L29,2),"")</f>
        <v/>
      </c>
    </row>
    <row r="30" spans="1:32">
      <c r="B30" t="s">
        <v>145</v>
      </c>
      <c r="C30" s="27" t="str" cm="1">
        <f t="array" ref="C30">IFERROR(INDEX(Lineups!D:D,MATCH(B$27&amp;B30,Lineups!A:A&amp;Lineups!B:B,0)),"")</f>
        <v>Deshaun Watson</v>
      </c>
      <c r="D30">
        <f>IFERROR(INDEX('Weekly Stats'!B:B,MATCH($C30,'Weekly Stats'!$A:$A,0)),"")</f>
        <v>15</v>
      </c>
      <c r="E30">
        <f>IFERROR(INDEX('Weekly Stats'!C:C,MATCH($C30,'Weekly Stats'!$A:$A,0)),"")</f>
        <v>33</v>
      </c>
      <c r="F30">
        <f>IFERROR(INDEX('Weekly Stats'!D:D,MATCH($C30,'Weekly Stats'!$A:$A,0)),"")</f>
        <v>155</v>
      </c>
      <c r="G30">
        <f>IFERROR(INDEX('Weekly Stats'!E:E,MATCH($C30,'Weekly Stats'!$A:$A,0)),"")</f>
        <v>1</v>
      </c>
      <c r="H30">
        <f>IFERROR(INDEX('Weekly Stats'!F:F,MATCH($C30,'Weekly Stats'!$A:$A,0)),"")</f>
        <v>0</v>
      </c>
      <c r="I30">
        <f>IFERROR(INDEX('Weekly Stats'!G:G,MATCH($C30,'Weekly Stats'!$A:$A,0)),"")</f>
        <v>6</v>
      </c>
      <c r="J30">
        <f>IFERROR(INDEX('Weekly Stats'!H:H,MATCH($C30,'Weekly Stats'!$A:$A,0)),"")</f>
        <v>40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1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0.45500000000000002</v>
      </c>
      <c r="Y30" s="47">
        <f t="shared" ref="Y30:Y37" si="13">IFERROR(ROUND(J30/I30,2),"")</f>
        <v>6.67</v>
      </c>
      <c r="Z30" s="47" t="str">
        <f t="shared" ref="Z30:Z37" si="14">IFERROR(ROUND(M30/L30,2),"")</f>
        <v/>
      </c>
    </row>
    <row r="31" spans="1:32">
      <c r="B31" t="s">
        <v>148</v>
      </c>
      <c r="C31" s="27" t="str" cm="1">
        <f t="array" ref="C31">IFERROR(INDEX(Lineups!D:D,MATCH(B$27&amp;B31,Lineups!A:A&amp;Lineups!B:B,0)),"")</f>
        <v>Kyren Williams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16</v>
      </c>
      <c r="J31">
        <f>IFERROR(INDEX('Weekly Stats'!H:H,MATCH($C31,'Weekly Stats'!$A:$A,0)),"")</f>
        <v>49</v>
      </c>
      <c r="K31">
        <f>IFERROR(INDEX('Weekly Stats'!I:I,MATCH($C31,'Weekly Stats'!$A:$A,0)),"")</f>
        <v>1</v>
      </c>
      <c r="L31">
        <f>IFERROR(INDEX('Weekly Stats'!J:J,MATCH($C31,'Weekly Stats'!$A:$A,0)),"")</f>
        <v>6</v>
      </c>
      <c r="M31">
        <f>IFERROR(INDEX('Weekly Stats'!K:K,MATCH($C31,'Weekly Stats'!$A:$A,0)),"")</f>
        <v>27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3.06</v>
      </c>
      <c r="Z31" s="47">
        <f t="shared" si="14"/>
        <v>4.5</v>
      </c>
    </row>
    <row r="32" spans="1:32">
      <c r="B32" t="s">
        <v>149</v>
      </c>
      <c r="C32" s="27" t="str" cm="1">
        <f t="array" ref="C32">IFERROR(INDEX(Lineups!D:D,MATCH(B$27&amp;B32,Lineups!A:A&amp;Lineups!B:B,0)),"")</f>
        <v>Jeremiyah Love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12</v>
      </c>
      <c r="J32">
        <f>IFERROR(INDEX('Weekly Stats'!H:H,MATCH($C32,'Weekly Stats'!$A:$A,0)),"")</f>
        <v>22</v>
      </c>
      <c r="K32">
        <f>IFERROR(INDEX('Weekly Stats'!I:I,MATCH($C32,'Weekly Stats'!$A:$A,0)),"")</f>
        <v>0</v>
      </c>
      <c r="L32">
        <f>IFERROR(INDEX('Weekly Stats'!J:J,MATCH($C32,'Weekly Stats'!$A:$A,0)),"")</f>
        <v>0</v>
      </c>
      <c r="M32">
        <f>IFERROR(INDEX('Weekly Stats'!K:K,MATCH($C32,'Weekly Stats'!$A:$A,0)),"")</f>
        <v>0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1.83</v>
      </c>
      <c r="Z32" s="47" t="str">
        <f t="shared" si="14"/>
        <v/>
      </c>
    </row>
    <row r="33" spans="1:37">
      <c r="B33" t="s">
        <v>150</v>
      </c>
      <c r="C33" s="27" t="str" cm="1">
        <f t="array" ref="C33">IFERROR(INDEX(Lineups!D:D,MATCH(B$27&amp;B33,Lineups!A:A&amp;Lineups!B:B,0)),"")</f>
        <v>Woody Marks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15</v>
      </c>
      <c r="J33">
        <f>IFERROR(INDEX('Weekly Stats'!H:H,MATCH($C33,'Weekly Stats'!$A:$A,0)),"")</f>
        <v>62</v>
      </c>
      <c r="K33">
        <f>IFERROR(INDEX('Weekly Stats'!I:I,MATCH($C33,'Weekly Stats'!$A:$A,0)),"")</f>
        <v>0</v>
      </c>
      <c r="L33">
        <f>IFERROR(INDEX('Weekly Stats'!J:J,MATCH($C33,'Weekly Stats'!$A:$A,0)),"")</f>
        <v>4</v>
      </c>
      <c r="M33">
        <f>IFERROR(INDEX('Weekly Stats'!K:K,MATCH($C33,'Weekly Stats'!$A:$A,0)),"")</f>
        <v>23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4.13</v>
      </c>
      <c r="Z33" s="47">
        <f t="shared" si="14"/>
        <v>5.75</v>
      </c>
    </row>
    <row r="34" spans="1:37">
      <c r="B34" t="s">
        <v>154</v>
      </c>
      <c r="C34" s="27" t="str" cm="1">
        <f t="array" ref="C34">IFERROR(INDEX(Lineups!D:D,MATCH(B$27&amp;B34,Lineups!A:A&amp;Lineups!B:B,0)),"")</f>
        <v>Ja'Marr Chase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6</v>
      </c>
      <c r="M34">
        <f>IFERROR(INDEX('Weekly Stats'!K:K,MATCH($C34,'Weekly Stats'!$A:$A,0)),"")</f>
        <v>77</v>
      </c>
      <c r="N34">
        <f>IFERROR(INDEX('Weekly Stats'!L:L,MATCH($C34,'Weekly Stats'!$A:$A,0)),"")</f>
        <v>1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12.83</v>
      </c>
    </row>
    <row r="35" spans="1:37">
      <c r="B35" t="s">
        <v>155</v>
      </c>
      <c r="C35" s="27" t="str" cm="1">
        <f t="array" ref="C35">IFERROR(INDEX(Lineups!D:D,MATCH(B$27&amp;B35,Lineups!A:A&amp;Lineups!B:B,0)),"")</f>
        <v>Tyler Warren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1</v>
      </c>
      <c r="J35">
        <f>IFERROR(INDEX('Weekly Stats'!H:H,MATCH($C35,'Weekly Stats'!$A:$A,0)),"")</f>
        <v>1</v>
      </c>
      <c r="K35">
        <f>IFERROR(INDEX('Weekly Stats'!I:I,MATCH($C35,'Weekly Stats'!$A:$A,0)),"")</f>
        <v>1</v>
      </c>
      <c r="L35">
        <f>IFERROR(INDEX('Weekly Stats'!J:J,MATCH($C35,'Weekly Stats'!$A:$A,0)),"")</f>
        <v>7</v>
      </c>
      <c r="M35">
        <f>IFERROR(INDEX('Weekly Stats'!K:K,MATCH($C35,'Weekly Stats'!$A:$A,0)),"")</f>
        <v>83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>
        <f t="shared" si="13"/>
        <v>1</v>
      </c>
      <c r="Z35" s="47">
        <f t="shared" si="14"/>
        <v>11.86</v>
      </c>
    </row>
    <row r="36" spans="1:37">
      <c r="B36" t="s">
        <v>156</v>
      </c>
      <c r="C36" s="27" t="str" cm="1">
        <f t="array" ref="C36">IFERROR(INDEX(Lineups!D:D,MATCH(B$27&amp;B36,Lineups!A:A&amp;Lineups!B:B,0)),"")</f>
        <v>T.J. Hockenson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1</v>
      </c>
      <c r="M36">
        <f>IFERROR(INDEX('Weekly Stats'!K:K,MATCH($C36,'Weekly Stats'!$A:$A,0)),"")</f>
        <v>7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7</v>
      </c>
    </row>
    <row r="37" spans="1:37" ht="13.5" thickBot="1">
      <c r="B37" t="s">
        <v>160</v>
      </c>
      <c r="C37" s="27" t="str" cm="1">
        <f t="array" ref="C37">IFERROR(INDEX(Lineups!D:D,MATCH(B$27&amp;B37,Lineups!A:A&amp;Lineups!B:B,0)),"")</f>
        <v>Ka'imi Fairbairn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4</v>
      </c>
      <c r="R37">
        <f>IFERROR(INDEX('Weekly Stats'!P:P,MATCH($C37,'Weekly Stats'!$A:$A,0)),"")</f>
        <v>2</v>
      </c>
      <c r="S37">
        <f>IFERROR(INDEX('Weekly Stats'!Q:Q,MATCH($C37,'Weekly Stats'!$A:$A,0)),"")</f>
        <v>1</v>
      </c>
      <c r="T37">
        <f>IFERROR(INDEX('Weekly Stats'!R:R,MATCH($C37,'Weekly Stats'!$A:$A,0)),"")</f>
        <v>1</v>
      </c>
      <c r="U37">
        <f>IFERROR(INDEX('Weekly Stats'!S:S,MATCH($C37,'Weekly Stats'!$A:$A,0)),"")</f>
        <v>0</v>
      </c>
      <c r="V37">
        <f>IFERROR(INDEX('Weekly Stats'!T:T,MATCH($C37,'Weekly Stats'!$A:$A,0)),"")</f>
        <v>2</v>
      </c>
      <c r="W37">
        <f t="shared" si="11"/>
        <v>14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39</v>
      </c>
      <c r="E38" s="40">
        <f t="shared" ref="E38:Q38" si="16">SUM(E29:E37)</f>
        <v>75</v>
      </c>
      <c r="F38" s="40">
        <f t="shared" si="16"/>
        <v>471</v>
      </c>
      <c r="G38" s="40">
        <f t="shared" si="16"/>
        <v>2</v>
      </c>
      <c r="H38" s="40">
        <f t="shared" si="16"/>
        <v>2</v>
      </c>
      <c r="I38" s="40">
        <f t="shared" si="16"/>
        <v>50</v>
      </c>
      <c r="J38" s="40">
        <f t="shared" si="16"/>
        <v>174</v>
      </c>
      <c r="K38" s="40">
        <f t="shared" si="16"/>
        <v>2</v>
      </c>
      <c r="L38" s="40">
        <f t="shared" si="16"/>
        <v>24</v>
      </c>
      <c r="M38" s="40">
        <f t="shared" si="16"/>
        <v>217</v>
      </c>
      <c r="N38" s="40">
        <f t="shared" si="16"/>
        <v>1</v>
      </c>
      <c r="O38" s="40">
        <f t="shared" si="16"/>
        <v>1</v>
      </c>
      <c r="P38" s="40">
        <f t="shared" si="16"/>
        <v>0</v>
      </c>
      <c r="Q38" s="40">
        <f t="shared" si="16"/>
        <v>4</v>
      </c>
      <c r="R38" s="40">
        <f t="shared" ref="R38:U38" si="17">SUM(R29:R37)</f>
        <v>2</v>
      </c>
      <c r="S38" s="40">
        <f t="shared" si="17"/>
        <v>1</v>
      </c>
      <c r="T38" s="40">
        <f t="shared" si="17"/>
        <v>1</v>
      </c>
      <c r="U38" s="40">
        <f t="shared" si="17"/>
        <v>0</v>
      </c>
      <c r="V38" s="40">
        <f t="shared" ref="V38:W38" si="18">SUM(V29:V37)</f>
        <v>2</v>
      </c>
      <c r="W38" s="40">
        <f t="shared" si="18"/>
        <v>14</v>
      </c>
      <c r="X38" s="46">
        <f>IFERROR(ROUND(D38/E38,3),0)</f>
        <v>0.52</v>
      </c>
      <c r="Y38" s="48">
        <f>IFERROR(ROUND(J38/I38,2),0)</f>
        <v>3.48</v>
      </c>
      <c r="Z38" s="48">
        <f>IFERROR(ROUND(M38/L38,2),0)</f>
        <v>9.0399999999999991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161</v>
      </c>
      <c r="C40" s="27" t="str" cm="1">
        <f t="array" ref="C40">IFERROR(INDEX(Lineups!D:D,MATCH(B$27&amp;B40,Lineups!A:A&amp;Lineups!B:B,0)),"")</f>
        <v>Cleveland Browns</v>
      </c>
      <c r="D40" s="41">
        <f>IFERROR(INDEX('Weekly Stats'!C:C,MATCH($C40,'Weekly Stats'!$A:$A,0)),"")</f>
        <v>4</v>
      </c>
      <c r="E40" s="41">
        <f>IFERROR(INDEX('Weekly Stats'!D:D,MATCH($C40,'Weekly Stats'!$A:$A,0)),"")</f>
        <v>2</v>
      </c>
      <c r="F40" s="41">
        <f>IFERROR(INDEX('Weekly Stats'!E:E,MATCH($C40,'Weekly Stats'!$A:$A,0)),"")</f>
        <v>0</v>
      </c>
      <c r="G40" s="41">
        <f>IFERROR(INDEX('Weekly Stats'!F:F,MATCH($C40,'Weekly Stats'!$A:$A,0)),"")</f>
        <v>276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17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162</v>
      </c>
      <c r="C42" s="42" t="str" cm="1">
        <f t="array" ref="C42">IFERROR(INDEX(Lineups!D:D,MATCH(B$27&amp;B42,Lineups!A:A&amp;Lineups!B:B,0)),"")</f>
        <v>Aaron Glenn</v>
      </c>
      <c r="D42" s="41">
        <f>IFERROR(INDEX('Weekly Stats'!AC:AC,MATCH(C42,'Weekly Stats'!AB:AB,0))-INDEX('Weekly Stats'!AD:AD,MATCH(C42,'Weekly Stats'!AB:AB,0)),"")</f>
        <v>5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2</v>
      </c>
      <c r="B46" s="19" t="str">
        <f>IFERROR(INDEX(Data!I:I,MATCH(A46,Data!H:H,0)),"")</f>
        <v>Rough Rodgers Goes Riding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408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164</v>
      </c>
      <c r="C48" s="27" t="str" cm="1">
        <f t="array" ref="C48">IFERROR(INDEX(Lineups!D:D,MATCH(B$46&amp;B48,Lineups!A:A&amp;Lineups!B:B,0)),"")</f>
        <v>Aaron Rodgers</v>
      </c>
      <c r="D48">
        <f>IFERROR(INDEX('Weekly Stats'!B:B,MATCH($C48,'Weekly Stats'!$A:$A,0)),"")</f>
        <v>22</v>
      </c>
      <c r="E48">
        <f>IFERROR(INDEX('Weekly Stats'!C:C,MATCH($C48,'Weekly Stats'!$A:$A,0)),"")</f>
        <v>31</v>
      </c>
      <c r="F48">
        <f>IFERROR(INDEX('Weekly Stats'!D:D,MATCH($C48,'Weekly Stats'!$A:$A,0)),"")</f>
        <v>235</v>
      </c>
      <c r="G48">
        <f>IFERROR(INDEX('Weekly Stats'!E:E,MATCH($C48,'Weekly Stats'!$A:$A,0)),"")</f>
        <v>3</v>
      </c>
      <c r="H48">
        <f>IFERROR(INDEX('Weekly Stats'!F:F,MATCH($C48,'Weekly Stats'!$A:$A,0)),"")</f>
        <v>0</v>
      </c>
      <c r="I48">
        <f>IFERROR(INDEX('Weekly Stats'!G:G,MATCH($C48,'Weekly Stats'!$A:$A,0)),"")</f>
        <v>1</v>
      </c>
      <c r="J48">
        <f>IFERROR(INDEX('Weekly Stats'!H:H,MATCH($C48,'Weekly Stats'!$A:$A,0)),"")</f>
        <v>6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0.71</v>
      </c>
      <c r="Y48" s="47">
        <f>IFERROR(ROUND(J48/I48,2),"")</f>
        <v>6</v>
      </c>
      <c r="Z48" s="47" t="str">
        <f>IFERROR(ROUND(M48/L48,2),"")</f>
        <v/>
      </c>
    </row>
    <row r="49" spans="2:32">
      <c r="B49" t="s">
        <v>165</v>
      </c>
      <c r="C49" s="27" t="str" cm="1">
        <f t="array" ref="C49">IFERROR(INDEX(Lineups!D:D,MATCH(B$46&amp;B49,Lineups!A:A&amp;Lineups!B:B,0)),"")</f>
        <v>Joe Burrow</v>
      </c>
      <c r="D49">
        <f>IFERROR(INDEX('Weekly Stats'!B:B,MATCH($C49,'Weekly Stats'!$A:$A,0)),"")</f>
        <v>23</v>
      </c>
      <c r="E49">
        <f>IFERROR(INDEX('Weekly Stats'!C:C,MATCH($C49,'Weekly Stats'!$A:$A,0)),"")</f>
        <v>32</v>
      </c>
      <c r="F49">
        <f>IFERROR(INDEX('Weekly Stats'!D:D,MATCH($C49,'Weekly Stats'!$A:$A,0)),"")</f>
        <v>190</v>
      </c>
      <c r="G49">
        <f>IFERROR(INDEX('Weekly Stats'!E:E,MATCH($C49,'Weekly Stats'!$A:$A,0)),"")</f>
        <v>4</v>
      </c>
      <c r="H49">
        <f>IFERROR(INDEX('Weekly Stats'!F:F,MATCH($C49,'Weekly Stats'!$A:$A,0)),"")</f>
        <v>0</v>
      </c>
      <c r="I49">
        <f>IFERROR(INDEX('Weekly Stats'!G:G,MATCH($C49,'Weekly Stats'!$A:$A,0)),"")</f>
        <v>4</v>
      </c>
      <c r="J49">
        <f>IFERROR(INDEX('Weekly Stats'!H:H,MATCH($C49,'Weekly Stats'!$A:$A,0)),"")</f>
        <v>10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0.71899999999999997</v>
      </c>
      <c r="Y49" s="47">
        <f t="shared" ref="Y49:Y56" si="21">IFERROR(ROUND(J49/I49,2),"")</f>
        <v>2.5</v>
      </c>
      <c r="Z49" s="47" t="str">
        <f t="shared" ref="Z49:Z56" si="22">IFERROR(ROUND(M49/L49,2),"")</f>
        <v/>
      </c>
    </row>
    <row r="50" spans="2:32">
      <c r="B50" t="s">
        <v>168</v>
      </c>
      <c r="C50" s="27" t="str" cm="1">
        <f t="array" ref="C50">IFERROR(INDEX(Lineups!D:D,MATCH(B$46&amp;B50,Lineups!A:A&amp;Lineups!B:B,0)),"")</f>
        <v>Christian McCaffrey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11</v>
      </c>
      <c r="J50">
        <f>IFERROR(INDEX('Weekly Stats'!H:H,MATCH($C50,'Weekly Stats'!$A:$A,0)),"")</f>
        <v>68</v>
      </c>
      <c r="K50">
        <f>IFERROR(INDEX('Weekly Stats'!I:I,MATCH($C50,'Weekly Stats'!$A:$A,0)),"")</f>
        <v>1</v>
      </c>
      <c r="L50">
        <f>IFERROR(INDEX('Weekly Stats'!J:J,MATCH($C50,'Weekly Stats'!$A:$A,0)),"")</f>
        <v>3</v>
      </c>
      <c r="M50">
        <f>IFERROR(INDEX('Weekly Stats'!K:K,MATCH($C50,'Weekly Stats'!$A:$A,0)),"")</f>
        <v>15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6.18</v>
      </c>
      <c r="Z50" s="47">
        <f t="shared" si="22"/>
        <v>5</v>
      </c>
    </row>
    <row r="51" spans="2:32">
      <c r="B51" t="s">
        <v>169</v>
      </c>
      <c r="C51" s="27" t="str" cm="1">
        <f t="array" ref="C51">IFERROR(INDEX(Lineups!D:D,MATCH(B$46&amp;B51,Lineups!A:A&amp;Lineups!B:B,0)),"")</f>
        <v>Bucky Irving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21</v>
      </c>
      <c r="J51">
        <f>IFERROR(INDEX('Weekly Stats'!H:H,MATCH($C51,'Weekly Stats'!$A:$A,0)),"")</f>
        <v>165</v>
      </c>
      <c r="K51">
        <f>IFERROR(INDEX('Weekly Stats'!I:I,MATCH($C51,'Weekly Stats'!$A:$A,0)),"")</f>
        <v>1</v>
      </c>
      <c r="L51">
        <f>IFERROR(INDEX('Weekly Stats'!J:J,MATCH($C51,'Weekly Stats'!$A:$A,0)),"")</f>
        <v>2</v>
      </c>
      <c r="M51">
        <f>IFERROR(INDEX('Weekly Stats'!K:K,MATCH($C51,'Weekly Stats'!$A:$A,0)),"")</f>
        <v>10</v>
      </c>
      <c r="N51">
        <f>IFERROR(INDEX('Weekly Stats'!L:L,MATCH($C51,'Weekly Stats'!$A:$A,0)),"")</f>
        <v>1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7.86</v>
      </c>
      <c r="Z51" s="47">
        <f t="shared" si="22"/>
        <v>5</v>
      </c>
    </row>
    <row r="52" spans="2:32">
      <c r="B52" t="s">
        <v>170</v>
      </c>
      <c r="C52" s="27" t="str" cm="1">
        <f t="array" ref="C52">IFERROR(INDEX(Lineups!D:D,MATCH(B$46&amp;B52,Lineups!A:A&amp;Lineups!B:B,0)),"")</f>
        <v>Kendre Miller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10</v>
      </c>
      <c r="J52">
        <f>IFERROR(INDEX('Weekly Stats'!H:H,MATCH($C52,'Weekly Stats'!$A:$A,0)),"")</f>
        <v>30</v>
      </c>
      <c r="K52">
        <f>IFERROR(INDEX('Weekly Stats'!I:I,MATCH($C52,'Weekly Stats'!$A:$A,0)),"")</f>
        <v>1</v>
      </c>
      <c r="L52">
        <f>IFERROR(INDEX('Weekly Stats'!J:J,MATCH($C52,'Weekly Stats'!$A:$A,0)),"")</f>
        <v>0</v>
      </c>
      <c r="M52">
        <f>IFERROR(INDEX('Weekly Stats'!K:K,MATCH($C52,'Weekly Stats'!$A:$A,0)),"")</f>
        <v>0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3</v>
      </c>
      <c r="Z52" s="47" t="str">
        <f t="shared" si="22"/>
        <v/>
      </c>
    </row>
    <row r="53" spans="2:32">
      <c r="B53" t="s">
        <v>174</v>
      </c>
      <c r="C53" s="27" t="str" cm="1">
        <f t="array" ref="C53">IFERROR(INDEX(Lineups!D:D,MATCH(B$46&amp;B53,Lineups!A:A&amp;Lineups!B:B,0)),"")</f>
        <v>Amon-Ra St. Brown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6</v>
      </c>
      <c r="M53">
        <f>IFERROR(INDEX('Weekly Stats'!K:K,MATCH($C53,'Weekly Stats'!$A:$A,0)),"")</f>
        <v>69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11.5</v>
      </c>
    </row>
    <row r="54" spans="2:32">
      <c r="B54" t="s">
        <v>175</v>
      </c>
      <c r="C54" s="27" t="str" cm="1">
        <f t="array" ref="C54">IFERROR(INDEX(Lineups!D:D,MATCH(B$46&amp;B54,Lineups!A:A&amp;Lineups!B:B,0)),"")</f>
        <v>Jaylen Waddle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1</v>
      </c>
      <c r="J54">
        <f>IFERROR(INDEX('Weekly Stats'!H:H,MATCH($C54,'Weekly Stats'!$A:$A,0)),"")</f>
        <v>9</v>
      </c>
      <c r="K54">
        <f>IFERROR(INDEX('Weekly Stats'!I:I,MATCH($C54,'Weekly Stats'!$A:$A,0)),"")</f>
        <v>0</v>
      </c>
      <c r="L54">
        <f>IFERROR(INDEX('Weekly Stats'!J:J,MATCH($C54,'Weekly Stats'!$A:$A,0)),"")</f>
        <v>2</v>
      </c>
      <c r="M54">
        <f>IFERROR(INDEX('Weekly Stats'!K:K,MATCH($C54,'Weekly Stats'!$A:$A,0)),"")</f>
        <v>19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>
        <f t="shared" si="21"/>
        <v>9</v>
      </c>
      <c r="Z54" s="47">
        <f t="shared" si="22"/>
        <v>9.5</v>
      </c>
    </row>
    <row r="55" spans="2:32">
      <c r="B55" t="s">
        <v>176</v>
      </c>
      <c r="C55" s="27" t="str" cm="1">
        <f t="array" ref="C55">IFERROR(INDEX(Lineups!D:D,MATCH(B$46&amp;B55,Lineups!A:A&amp;Lineups!B:B,0)),"")</f>
        <v>Trey McBride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9</v>
      </c>
      <c r="M55">
        <f>IFERROR(INDEX('Weekly Stats'!K:K,MATCH($C55,'Weekly Stats'!$A:$A,0)),"")</f>
        <v>66</v>
      </c>
      <c r="N55">
        <f>IFERROR(INDEX('Weekly Stats'!L:L,MATCH($C55,'Weekly Stats'!$A:$A,0)),"")</f>
        <v>1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7.33</v>
      </c>
    </row>
    <row r="56" spans="2:32" ht="13.5" thickBot="1">
      <c r="B56" t="s">
        <v>179</v>
      </c>
      <c r="C56" s="27" t="str" cm="1">
        <f t="array" ref="C56">IFERROR(INDEX(Lineups!D:D,MATCH(B$46&amp;B56,Lineups!A:A&amp;Lineups!B:B,0)),"")</f>
        <v>Jason Myers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5</v>
      </c>
      <c r="R56">
        <f>IFERROR(INDEX('Weekly Stats'!P:P,MATCH($C56,'Weekly Stats'!$A:$A,0)),"")</f>
        <v>0</v>
      </c>
      <c r="S56">
        <f>IFERROR(INDEX('Weekly Stats'!Q:Q,MATCH($C56,'Weekly Stats'!$A:$A,0)),"")</f>
        <v>4</v>
      </c>
      <c r="T56">
        <f>IFERROR(INDEX('Weekly Stats'!R:R,MATCH($C56,'Weekly Stats'!$A:$A,0)),"")</f>
        <v>1</v>
      </c>
      <c r="U56">
        <f>IFERROR(INDEX('Weekly Stats'!S:S,MATCH($C56,'Weekly Stats'!$A:$A,0)),"")</f>
        <v>0</v>
      </c>
      <c r="V56">
        <f>IFERROR(INDEX('Weekly Stats'!T:T,MATCH($C56,'Weekly Stats'!$A:$A,0)),"")</f>
        <v>2</v>
      </c>
      <c r="W56">
        <f t="shared" si="19"/>
        <v>17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45</v>
      </c>
      <c r="E57" s="40">
        <f t="shared" ref="E57:W57" si="24">SUM(E48:E56)</f>
        <v>63</v>
      </c>
      <c r="F57" s="40">
        <f t="shared" si="24"/>
        <v>425</v>
      </c>
      <c r="G57" s="40">
        <f t="shared" si="24"/>
        <v>7</v>
      </c>
      <c r="H57" s="40">
        <f t="shared" si="24"/>
        <v>0</v>
      </c>
      <c r="I57" s="40">
        <f t="shared" si="24"/>
        <v>48</v>
      </c>
      <c r="J57" s="40">
        <f t="shared" si="24"/>
        <v>288</v>
      </c>
      <c r="K57" s="40">
        <f t="shared" si="24"/>
        <v>3</v>
      </c>
      <c r="L57" s="40">
        <f t="shared" si="24"/>
        <v>22</v>
      </c>
      <c r="M57" s="40">
        <f t="shared" si="24"/>
        <v>179</v>
      </c>
      <c r="N57" s="40">
        <f t="shared" si="24"/>
        <v>2</v>
      </c>
      <c r="O57" s="40">
        <f t="shared" si="24"/>
        <v>0</v>
      </c>
      <c r="P57" s="40">
        <f t="shared" si="24"/>
        <v>0</v>
      </c>
      <c r="Q57" s="40">
        <f t="shared" si="24"/>
        <v>5</v>
      </c>
      <c r="R57" s="40">
        <f t="shared" si="24"/>
        <v>0</v>
      </c>
      <c r="S57" s="40">
        <f t="shared" si="24"/>
        <v>4</v>
      </c>
      <c r="T57" s="40">
        <f t="shared" si="24"/>
        <v>1</v>
      </c>
      <c r="U57" s="40">
        <f t="shared" si="24"/>
        <v>0</v>
      </c>
      <c r="V57" s="40">
        <f t="shared" si="24"/>
        <v>2</v>
      </c>
      <c r="W57" s="40">
        <f t="shared" si="24"/>
        <v>17</v>
      </c>
      <c r="X57" s="46">
        <f>IFERROR(ROUND(D57/E57,3),0)</f>
        <v>0.71399999999999997</v>
      </c>
      <c r="Y57" s="48">
        <f>IFERROR(ROUND(J57/I57,2),0)</f>
        <v>6</v>
      </c>
      <c r="Z57" s="48">
        <f>IFERROR(ROUND(M57/L57,2),0)</f>
        <v>8.14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180</v>
      </c>
      <c r="C59" s="27" t="str" cm="1">
        <f t="array" ref="C59">IFERROR(INDEX(Lineups!D:D,MATCH(B$46&amp;B59,Lineups!A:A&amp;Lineups!B:B,0)),"")</f>
        <v>Los Angeles Rams</v>
      </c>
      <c r="D59" s="41">
        <f>IFERROR(INDEX('Weekly Stats'!C:C,MATCH($C59,'Weekly Stats'!$A:$A,0)),"")</f>
        <v>1</v>
      </c>
      <c r="E59" s="41">
        <f>IFERROR(INDEX('Weekly Stats'!D:D,MATCH($C59,'Weekly Stats'!$A:$A,0)),"")</f>
        <v>1</v>
      </c>
      <c r="F59" s="41">
        <f>IFERROR(INDEX('Weekly Stats'!E:E,MATCH($C59,'Weekly Stats'!$A:$A,0)),"")</f>
        <v>1</v>
      </c>
      <c r="G59" s="41">
        <f>IFERROR(INDEX('Weekly Stats'!F:F,MATCH($C59,'Weekly Stats'!$A:$A,0)),"")</f>
        <v>436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37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162</v>
      </c>
      <c r="C61" s="42" t="str" cm="1">
        <f t="array" ref="C61">IFERROR(INDEX(Lineups!D:D,MATCH(B$46&amp;B61,Lineups!A:A&amp;Lineups!B:B,0)),"")</f>
        <v>Kyle Shanahan</v>
      </c>
      <c r="D61" s="41">
        <f>IFERROR(INDEX('Weekly Stats'!AC:AC,MATCH(C61,'Weekly Stats'!AB:AB,0))-INDEX('Weekly Stats'!AD:AD,MATCH(C61,'Weekly Stats'!AB:AB,0)),"")</f>
        <v>3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4</v>
      </c>
      <c r="E64" s="7">
        <f t="shared" ref="E64:AA64" si="25">SUM(E65:E66)</f>
        <v>6</v>
      </c>
      <c r="F64" s="7">
        <f t="shared" si="25"/>
        <v>8</v>
      </c>
      <c r="G64" s="7">
        <f t="shared" si="25"/>
        <v>2</v>
      </c>
      <c r="H64" s="7">
        <f t="shared" si="25"/>
        <v>9</v>
      </c>
      <c r="I64" s="7">
        <f t="shared" si="25"/>
        <v>6</v>
      </c>
      <c r="J64" s="7">
        <f>SUM(J65:J66)</f>
        <v>5</v>
      </c>
      <c r="K64" s="7">
        <f t="shared" si="25"/>
        <v>0</v>
      </c>
      <c r="L64" s="7">
        <f t="shared" si="25"/>
        <v>6</v>
      </c>
      <c r="M64" s="7">
        <f t="shared" si="25"/>
        <v>2</v>
      </c>
      <c r="N64" s="7">
        <f t="shared" si="25"/>
        <v>0</v>
      </c>
      <c r="O64" s="7">
        <f t="shared" si="25"/>
        <v>0</v>
      </c>
      <c r="P64" s="7">
        <f t="shared" si="25"/>
        <v>3</v>
      </c>
      <c r="Q64" s="7">
        <f t="shared" si="25"/>
        <v>5</v>
      </c>
      <c r="R64" s="7">
        <f t="shared" si="25"/>
        <v>0</v>
      </c>
      <c r="S64" s="7">
        <f t="shared" si="25"/>
        <v>2</v>
      </c>
      <c r="T64" s="7">
        <f t="shared" si="25"/>
        <v>3</v>
      </c>
      <c r="U64" s="7">
        <f t="shared" si="25"/>
        <v>0</v>
      </c>
      <c r="V64" s="7">
        <f t="shared" si="25"/>
        <v>-6</v>
      </c>
      <c r="W64" s="7">
        <f t="shared" si="25"/>
        <v>-5</v>
      </c>
      <c r="X64" s="7">
        <f t="shared" si="25"/>
        <v>0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50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50</v>
      </c>
    </row>
    <row r="65" spans="1:32">
      <c r="B65" s="5"/>
      <c r="C65" s="4" t="s">
        <v>26</v>
      </c>
      <c r="D65">
        <f>IFERROR(IF(X57&gt;=0.69,2,0),0)</f>
        <v>2</v>
      </c>
      <c r="E65">
        <f>IF(F57&gt;=575,2,0)</f>
        <v>0</v>
      </c>
      <c r="F65">
        <f>IF(G57&gt;=6,2,0)</f>
        <v>2</v>
      </c>
      <c r="G65" s="10" t="s">
        <v>27</v>
      </c>
      <c r="H65">
        <f>IF(J57&gt;=250,3,0)</f>
        <v>3</v>
      </c>
      <c r="I65">
        <f>IF(K57&gt;=4,2,0)</f>
        <v>0</v>
      </c>
      <c r="J65">
        <f>IFERROR(IF(Y57&gt;=4.5,2,0),0)</f>
        <v>2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2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-2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WIN!</v>
      </c>
    </row>
    <row r="66" spans="1:32">
      <c r="B66" s="5"/>
      <c r="C66" s="4" t="s">
        <v>28</v>
      </c>
      <c r="D66">
        <f>IFERROR(IF(X57&gt;X82,2,0),0)</f>
        <v>2</v>
      </c>
      <c r="E66">
        <f>IF(F57&gt;F82,6,0)</f>
        <v>6</v>
      </c>
      <c r="F66">
        <f>IF(G57&gt;G82,6,0)</f>
        <v>6</v>
      </c>
      <c r="G66">
        <f>IF(H57&lt;H82,2,0)</f>
        <v>2</v>
      </c>
      <c r="H66">
        <f>IF(J57&gt;J82,6,0)</f>
        <v>6</v>
      </c>
      <c r="I66">
        <f>IF(K57&gt;K82,6,0)</f>
        <v>6</v>
      </c>
      <c r="J66">
        <f>IFERROR(IF(Y57&gt;Y82,3,0),0)</f>
        <v>3</v>
      </c>
      <c r="K66">
        <f>IF(M57&gt;M82,6,0)</f>
        <v>0</v>
      </c>
      <c r="L66">
        <f>IF(N57&gt;N82,6,0)</f>
        <v>6</v>
      </c>
      <c r="M66">
        <f>IFERROR(IF(Z57&gt;Z82,2,0),0)</f>
        <v>2</v>
      </c>
      <c r="N66">
        <f>IF(L57&gt;L82,2,0)</f>
        <v>0</v>
      </c>
      <c r="O66">
        <f>IF(P57&gt;P82,2,0)</f>
        <v>0</v>
      </c>
      <c r="P66">
        <f>IF(O57&lt;O82,3,0)</f>
        <v>3</v>
      </c>
      <c r="Q66">
        <f>IFERROR(IF(W57&gt;W82,3,0),0)</f>
        <v>3</v>
      </c>
      <c r="R66">
        <f>IF(R57&gt;R82,1,0)</f>
        <v>0</v>
      </c>
      <c r="S66">
        <f>IF(S57&gt;S82,2,0)</f>
        <v>2</v>
      </c>
      <c r="T66">
        <f>IF((T57+U57)&gt;(T82+U82),3,0)</f>
        <v>3</v>
      </c>
      <c r="U66" s="10" t="s">
        <v>27</v>
      </c>
      <c r="V66">
        <f>IF(I59&lt;=I84,0,-6)</f>
        <v>-6</v>
      </c>
      <c r="W66">
        <f>IF(G59&lt;=G84,0,-3)</f>
        <v>-3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0</v>
      </c>
      <c r="F67">
        <f>IF(G82&gt;G57,6,0)</f>
        <v>0</v>
      </c>
      <c r="G67">
        <f>IF(H82&lt;H57,2,0)</f>
        <v>0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6</v>
      </c>
      <c r="L67">
        <f>IF(N82&gt;N57,6,0)</f>
        <v>0</v>
      </c>
      <c r="M67">
        <f>IFERROR(IF(Z82&gt;Z57,2,0),0)</f>
        <v>0</v>
      </c>
      <c r="N67">
        <f>IF(L82&gt;L57,2,0)</f>
        <v>2</v>
      </c>
      <c r="O67">
        <f>IF(P82&gt;P57,2,0)</f>
        <v>0</v>
      </c>
      <c r="P67">
        <f>IF(O82&lt;O57,3,0)</f>
        <v>0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0</v>
      </c>
      <c r="Y67">
        <f>IF(E84&gt;=E59,0,-2)</f>
        <v>-2</v>
      </c>
      <c r="Z67">
        <f>IF(F84&gt;=F59,0,-2)</f>
        <v>-2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2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2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Loss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0</v>
      </c>
      <c r="F69" s="7">
        <f t="shared" si="26"/>
        <v>0</v>
      </c>
      <c r="G69" s="7">
        <f t="shared" si="26"/>
        <v>0</v>
      </c>
      <c r="H69" s="7">
        <f t="shared" si="26"/>
        <v>0</v>
      </c>
      <c r="I69" s="7">
        <f t="shared" si="26"/>
        <v>0</v>
      </c>
      <c r="J69" s="7">
        <f t="shared" si="26"/>
        <v>2</v>
      </c>
      <c r="K69" s="7">
        <f t="shared" si="26"/>
        <v>6</v>
      </c>
      <c r="L69" s="7">
        <f t="shared" si="26"/>
        <v>0</v>
      </c>
      <c r="M69" s="7">
        <f t="shared" si="26"/>
        <v>0</v>
      </c>
      <c r="N69" s="7">
        <f t="shared" si="26"/>
        <v>4</v>
      </c>
      <c r="O69" s="7">
        <f t="shared" si="26"/>
        <v>0</v>
      </c>
      <c r="P69" s="7">
        <f t="shared" si="26"/>
        <v>0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0</v>
      </c>
      <c r="W69" s="7">
        <f t="shared" si="26"/>
        <v>0</v>
      </c>
      <c r="X69" s="7">
        <f t="shared" si="26"/>
        <v>0</v>
      </c>
      <c r="Y69" s="7">
        <f t="shared" si="26"/>
        <v>-2</v>
      </c>
      <c r="Z69" s="7">
        <f t="shared" si="26"/>
        <v>-2</v>
      </c>
      <c r="AA69" s="7">
        <f t="shared" si="26"/>
        <v>0</v>
      </c>
      <c r="AB69" s="7">
        <f>SUM(D69:AA69)</f>
        <v>8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8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409</v>
      </c>
      <c r="U70" s="21" t="s">
        <v>408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6</v>
      </c>
      <c r="B71" s="19" t="str">
        <f>IFERROR(INDEX(Data!I:I,MATCH(A71,Data!H:H,0)),"")</f>
        <v>Nacua Matata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408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164</v>
      </c>
      <c r="C73" s="27" t="str" cm="1">
        <f t="array" ref="C73">IFERROR(INDEX(Lineups!D:D,MATCH(B$71&amp;B73,Lineups!A:A&amp;Lineups!B:B,0)),"")</f>
        <v>Justin Herbert</v>
      </c>
      <c r="D73">
        <f>IFERROR(INDEX('Weekly Stats'!B:B,MATCH($C73,'Weekly Stats'!$A:$A,0)),"")</f>
        <v>14</v>
      </c>
      <c r="E73">
        <f>IFERROR(INDEX('Weekly Stats'!C:C,MATCH($C73,'Weekly Stats'!$A:$A,0)),"")</f>
        <v>24</v>
      </c>
      <c r="F73">
        <f>IFERROR(INDEX('Weekly Stats'!D:D,MATCH($C73,'Weekly Stats'!$A:$A,0)),"")</f>
        <v>121</v>
      </c>
      <c r="G73">
        <f>IFERROR(INDEX('Weekly Stats'!E:E,MATCH($C73,'Weekly Stats'!$A:$A,0)),"")</f>
        <v>1</v>
      </c>
      <c r="H73">
        <f>IFERROR(INDEX('Weekly Stats'!F:F,MATCH($C73,'Weekly Stats'!$A:$A,0)),"")</f>
        <v>1</v>
      </c>
      <c r="I73">
        <f>IFERROR(INDEX('Weekly Stats'!G:G,MATCH($C73,'Weekly Stats'!$A:$A,0)),"")</f>
        <v>6</v>
      </c>
      <c r="J73">
        <f>IFERROR(INDEX('Weekly Stats'!H:H,MATCH($C73,'Weekly Stats'!$A:$A,0)),"")</f>
        <v>54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1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0.58299999999999996</v>
      </c>
      <c r="Y73" s="47">
        <f>IFERROR(ROUND(J73/I73,2),"")</f>
        <v>9</v>
      </c>
      <c r="Z73" s="47" t="str">
        <f>IFERROR(ROUND(M73/L73,2),"")</f>
        <v/>
      </c>
    </row>
    <row r="74" spans="1:32">
      <c r="B74" t="s">
        <v>165</v>
      </c>
      <c r="C74" s="27" t="str" cm="1">
        <f t="array" ref="C74">IFERROR(INDEX(Lineups!D:D,MATCH(B$71&amp;B74,Lineups!A:A&amp;Lineups!B:B,0)),"")</f>
        <v>Cam Ward</v>
      </c>
      <c r="D74">
        <f>IFERROR(INDEX('Weekly Stats'!B:B,MATCH($C74,'Weekly Stats'!$A:$A,0)),"")</f>
        <v>23</v>
      </c>
      <c r="E74">
        <f>IFERROR(INDEX('Weekly Stats'!C:C,MATCH($C74,'Weekly Stats'!$A:$A,0)),"")</f>
        <v>36</v>
      </c>
      <c r="F74">
        <f>IFERROR(INDEX('Weekly Stats'!D:D,MATCH($C74,'Weekly Stats'!$A:$A,0)),"")</f>
        <v>170</v>
      </c>
      <c r="G74">
        <f>IFERROR(INDEX('Weekly Stats'!E:E,MATCH($C74,'Weekly Stats'!$A:$A,0)),"")</f>
        <v>0</v>
      </c>
      <c r="H74">
        <f>IFERROR(INDEX('Weekly Stats'!F:F,MATCH($C74,'Weekly Stats'!$A:$A,0)),"")</f>
        <v>1</v>
      </c>
      <c r="I74">
        <f>IFERROR(INDEX('Weekly Stats'!G:G,MATCH($C74,'Weekly Stats'!$A:$A,0)),"")</f>
        <v>1</v>
      </c>
      <c r="J74">
        <f>IFERROR(INDEX('Weekly Stats'!H:H,MATCH($C74,'Weekly Stats'!$A:$A,0)),"")</f>
        <v>2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0.63900000000000001</v>
      </c>
      <c r="Y74" s="47">
        <f t="shared" ref="Y74:Y81" si="29">IFERROR(ROUND(J74/I74,2),"")</f>
        <v>2</v>
      </c>
      <c r="Z74" s="47" t="str">
        <f t="shared" ref="Z74:Z81" si="30">IFERROR(ROUND(M74/L74,2),"")</f>
        <v/>
      </c>
    </row>
    <row r="75" spans="1:32">
      <c r="B75" t="s">
        <v>168</v>
      </c>
      <c r="C75" s="27" t="str" cm="1">
        <f t="array" ref="C75">IFERROR(INDEX(Lineups!D:D,MATCH(B$71&amp;B75,Lineups!A:A&amp;Lineups!B:B,0)),"")</f>
        <v>Cam Skattebo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13</v>
      </c>
      <c r="J75">
        <f>IFERROR(INDEX('Weekly Stats'!H:H,MATCH($C75,'Weekly Stats'!$A:$A,0)),"")</f>
        <v>59</v>
      </c>
      <c r="K75">
        <f>IFERROR(INDEX('Weekly Stats'!I:I,MATCH($C75,'Weekly Stats'!$A:$A,0)),"")</f>
        <v>0</v>
      </c>
      <c r="L75">
        <f>IFERROR(INDEX('Weekly Stats'!J:J,MATCH($C75,'Weekly Stats'!$A:$A,0)),"")</f>
        <v>2</v>
      </c>
      <c r="M75">
        <f>IFERROR(INDEX('Weekly Stats'!K:K,MATCH($C75,'Weekly Stats'!$A:$A,0)),"")</f>
        <v>12</v>
      </c>
      <c r="N75">
        <f>IFERROR(INDEX('Weekly Stats'!L:L,MATCH($C75,'Weekly Stats'!$A:$A,0)),"")</f>
        <v>0</v>
      </c>
      <c r="O75">
        <f>IFERROR(INDEX('Weekly Stats'!M:M,MATCH($C75,'Weekly Stats'!$A:$A,0)),"")</f>
        <v>1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4.54</v>
      </c>
      <c r="Z75" s="47">
        <f t="shared" si="30"/>
        <v>6</v>
      </c>
    </row>
    <row r="76" spans="1:32">
      <c r="B76" t="s">
        <v>169</v>
      </c>
      <c r="C76" s="27" t="str" cm="1">
        <f t="array" ref="C76">IFERROR(INDEX(Lineups!D:D,MATCH(B$71&amp;B76,Lineups!A:A&amp;Lineups!B:B,0)),"")</f>
        <v>David Montgomery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5</v>
      </c>
      <c r="J76">
        <f>IFERROR(INDEX('Weekly Stats'!H:H,MATCH($C76,'Weekly Stats'!$A:$A,0)),"")</f>
        <v>11</v>
      </c>
      <c r="K76">
        <f>IFERROR(INDEX('Weekly Stats'!I:I,MATCH($C76,'Weekly Stats'!$A:$A,0)),"")</f>
        <v>0</v>
      </c>
      <c r="L76">
        <f>IFERROR(INDEX('Weekly Stats'!J:J,MATCH($C76,'Weekly Stats'!$A:$A,0)),"")</f>
        <v>0</v>
      </c>
      <c r="M76">
        <f>IFERROR(INDEX('Weekly Stats'!K:K,MATCH($C76,'Weekly Stats'!$A:$A,0)),"")</f>
        <v>0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2.2000000000000002</v>
      </c>
      <c r="Z76" s="47" t="str">
        <f t="shared" si="30"/>
        <v/>
      </c>
    </row>
    <row r="77" spans="1:32">
      <c r="B77" t="s">
        <v>170</v>
      </c>
      <c r="C77" s="27" t="str" cm="1">
        <f t="array" ref="C77">IFERROR(INDEX(Lineups!D:D,MATCH(B$71&amp;B77,Lineups!A:A&amp;Lineups!B:B,0)),"")</f>
        <v>Rhamondre Stevenson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13</v>
      </c>
      <c r="J77">
        <f>IFERROR(INDEX('Weekly Stats'!H:H,MATCH($C77,'Weekly Stats'!$A:$A,0)),"")</f>
        <v>64</v>
      </c>
      <c r="K77">
        <f>IFERROR(INDEX('Weekly Stats'!I:I,MATCH($C77,'Weekly Stats'!$A:$A,0)),"")</f>
        <v>1</v>
      </c>
      <c r="L77">
        <f>IFERROR(INDEX('Weekly Stats'!J:J,MATCH($C77,'Weekly Stats'!$A:$A,0)),"")</f>
        <v>3</v>
      </c>
      <c r="M77">
        <f>IFERROR(INDEX('Weekly Stats'!K:K,MATCH($C77,'Weekly Stats'!$A:$A,0)),"")</f>
        <v>21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4.92</v>
      </c>
      <c r="Z77" s="47">
        <f t="shared" si="30"/>
        <v>7</v>
      </c>
    </row>
    <row r="78" spans="1:32">
      <c r="B78" t="s">
        <v>174</v>
      </c>
      <c r="C78" s="27" t="str" cm="1">
        <f t="array" ref="C78">IFERROR(INDEX(Lineups!D:D,MATCH(B$71&amp;B78,Lineups!A:A&amp;Lineups!B:B,0)),"")</f>
        <v>Puka Nacua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2</v>
      </c>
      <c r="J78">
        <f>IFERROR(INDEX('Weekly Stats'!H:H,MATCH($C78,'Weekly Stats'!$A:$A,0)),"")</f>
        <v>9</v>
      </c>
      <c r="K78">
        <f>IFERROR(INDEX('Weekly Stats'!I:I,MATCH($C78,'Weekly Stats'!$A:$A,0)),"")</f>
        <v>0</v>
      </c>
      <c r="L78">
        <f>IFERROR(INDEX('Weekly Stats'!J:J,MATCH($C78,'Weekly Stats'!$A:$A,0)),"")</f>
        <v>17</v>
      </c>
      <c r="M78">
        <f>IFERROR(INDEX('Weekly Stats'!K:K,MATCH($C78,'Weekly Stats'!$A:$A,0)),"")</f>
        <v>138</v>
      </c>
      <c r="N78">
        <f>IFERROR(INDEX('Weekly Stats'!L:L,MATCH($C78,'Weekly Stats'!$A:$A,0)),"")</f>
        <v>1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>
        <f t="shared" si="29"/>
        <v>4.5</v>
      </c>
      <c r="Z78" s="47">
        <f t="shared" si="30"/>
        <v>8.1199999999999992</v>
      </c>
    </row>
    <row r="79" spans="1:32">
      <c r="B79" t="s">
        <v>175</v>
      </c>
      <c r="C79" s="27" t="str" cm="1">
        <f t="array" ref="C79">IFERROR(INDEX(Lineups!D:D,MATCH(B$71&amp;B79,Lineups!A:A&amp;Lineups!B:B,0)),"")</f>
        <v>Zay Flowers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1</v>
      </c>
      <c r="J79">
        <f>IFERROR(INDEX('Weekly Stats'!H:H,MATCH($C79,'Weekly Stats'!$A:$A,0)),"")</f>
        <v>13</v>
      </c>
      <c r="K79">
        <f>IFERROR(INDEX('Weekly Stats'!I:I,MATCH($C79,'Weekly Stats'!$A:$A,0)),"")</f>
        <v>0</v>
      </c>
      <c r="L79">
        <f>IFERROR(INDEX('Weekly Stats'!J:J,MATCH($C79,'Weekly Stats'!$A:$A,0)),"")</f>
        <v>8</v>
      </c>
      <c r="M79">
        <f>IFERROR(INDEX('Weekly Stats'!K:K,MATCH($C79,'Weekly Stats'!$A:$A,0)),"")</f>
        <v>53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>
        <f t="shared" si="29"/>
        <v>13</v>
      </c>
      <c r="Z79" s="47">
        <f t="shared" si="30"/>
        <v>6.63</v>
      </c>
    </row>
    <row r="80" spans="1:32">
      <c r="B80" t="s">
        <v>176</v>
      </c>
      <c r="C80" s="27" t="str" cm="1">
        <f t="array" ref="C80">IFERROR(INDEX(Lineups!D:D,MATCH(B$71&amp;B80,Lineups!A:A&amp;Lineups!B:B,0)),"")</f>
        <v>Tee Higgins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2</v>
      </c>
      <c r="M80">
        <f>IFERROR(INDEX('Weekly Stats'!K:K,MATCH($C80,'Weekly Stats'!$A:$A,0)),"")</f>
        <v>22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11</v>
      </c>
    </row>
    <row r="81" spans="2:26" ht="13.5" thickBot="1">
      <c r="B81" t="s">
        <v>179</v>
      </c>
      <c r="C81" s="27" t="str" cm="1">
        <f t="array" ref="C81">IFERROR(INDEX(Lineups!D:D,MATCH(B$71&amp;B81,Lineups!A:A&amp;Lineups!B:B,0)),"")</f>
        <v>Brandon Aubrey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1</v>
      </c>
      <c r="R81">
        <f>IFERROR(INDEX('Weekly Stats'!P:P,MATCH($C81,'Weekly Stats'!$A:$A,0)),"")</f>
        <v>0</v>
      </c>
      <c r="S81">
        <f>IFERROR(INDEX('Weekly Stats'!Q:Q,MATCH($C81,'Weekly Stats'!$A:$A,0)),"")</f>
        <v>1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1</v>
      </c>
      <c r="W81">
        <f t="shared" si="27"/>
        <v>4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37</v>
      </c>
      <c r="E82" s="40">
        <f t="shared" ref="E82:W82" si="32">SUM(E73:E81)</f>
        <v>60</v>
      </c>
      <c r="F82" s="40">
        <f t="shared" si="32"/>
        <v>291</v>
      </c>
      <c r="G82" s="40">
        <f t="shared" si="32"/>
        <v>1</v>
      </c>
      <c r="H82" s="40">
        <f t="shared" si="32"/>
        <v>2</v>
      </c>
      <c r="I82" s="40">
        <f t="shared" si="32"/>
        <v>41</v>
      </c>
      <c r="J82" s="40">
        <f t="shared" si="32"/>
        <v>212</v>
      </c>
      <c r="K82" s="40">
        <f t="shared" si="32"/>
        <v>1</v>
      </c>
      <c r="L82" s="40">
        <f t="shared" si="32"/>
        <v>32</v>
      </c>
      <c r="M82" s="40">
        <f t="shared" si="32"/>
        <v>246</v>
      </c>
      <c r="N82" s="40">
        <f t="shared" si="32"/>
        <v>1</v>
      </c>
      <c r="O82" s="40">
        <f t="shared" si="32"/>
        <v>2</v>
      </c>
      <c r="P82" s="40">
        <f t="shared" si="32"/>
        <v>0</v>
      </c>
      <c r="Q82" s="40">
        <f t="shared" si="32"/>
        <v>1</v>
      </c>
      <c r="R82" s="40">
        <f t="shared" si="32"/>
        <v>0</v>
      </c>
      <c r="S82" s="40">
        <f t="shared" si="32"/>
        <v>1</v>
      </c>
      <c r="T82" s="40">
        <f t="shared" si="32"/>
        <v>0</v>
      </c>
      <c r="U82" s="40">
        <f t="shared" si="32"/>
        <v>0</v>
      </c>
      <c r="V82" s="40">
        <f t="shared" si="32"/>
        <v>1</v>
      </c>
      <c r="W82" s="40">
        <f t="shared" si="32"/>
        <v>4</v>
      </c>
      <c r="X82" s="46">
        <f>IFERROR(ROUND(D82/E82,3),0)</f>
        <v>0.61699999999999999</v>
      </c>
      <c r="Y82" s="48">
        <f>IFERROR(ROUND(J82/I82,2),0)</f>
        <v>5.17</v>
      </c>
      <c r="Z82" s="48">
        <f>IFERROR(ROUND(M82/L82,2),0)</f>
        <v>7.69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180</v>
      </c>
      <c r="C84" s="27" t="str" cm="1">
        <f t="array" ref="C84">IFERROR(INDEX(Lineups!D:D,MATCH(B$71&amp;B84,Lineups!A:A&amp;Lineups!B:B,0)),"")</f>
        <v>Jacksonville Jaguars</v>
      </c>
      <c r="D84" s="41">
        <f>IFERROR(INDEX('Weekly Stats'!C:C,MATCH($C84,'Weekly Stats'!$A:$A,0)),"")</f>
        <v>1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0</v>
      </c>
      <c r="G84" s="41">
        <f>IFERROR(INDEX('Weekly Stats'!F:F,MATCH($C84,'Weekly Stats'!$A:$A,0)),"")</f>
        <v>232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17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162</v>
      </c>
      <c r="C86" s="42" t="str" cm="1">
        <f t="array" ref="C86">IFERROR(INDEX(Lineups!D:D,MATCH(B$71&amp;B86,Lineups!A:A&amp;Lineups!B:B,0)),"")</f>
        <v>John Harbaugh</v>
      </c>
      <c r="D86" s="41">
        <f>IFERROR(INDEX('Weekly Stats'!AC:AC,MATCH(C86,'Weekly Stats'!AB:AB,0))-INDEX('Weekly Stats'!AD:AD,MATCH(C86,'Weekly Stats'!AB:AB,0)),"")</f>
        <v>0</v>
      </c>
    </row>
    <row r="87" spans="2:26" ht="13.5" thickTop="1"/>
  </sheetData>
  <hyperlinks>
    <hyperlink ref="E1" r:id="rId1" xr:uid="{3689587C-5A4E-4937-9A68-6D6B8325B78E}"/>
    <hyperlink ref="G1" r:id="rId2" xr:uid="{E69D15D3-CA70-4886-A4AF-CC1955B0165F}"/>
    <hyperlink ref="H1" r:id="rId3" xr:uid="{F0C4CB46-33C9-4E6F-9C27-B7DA5908698F}"/>
    <hyperlink ref="I1" r:id="rId4" xr:uid="{E507476B-E586-4E6C-90BC-CDF19C865D11}"/>
    <hyperlink ref="J1" r:id="rId5" xr:uid="{A98ABFFE-42EE-47C7-B282-536702244A4D}"/>
    <hyperlink ref="L1" r:id="rId6" xr:uid="{F033EB12-CF52-4491-B6E1-D102F3FB2ADC}"/>
    <hyperlink ref="K1" r:id="rId7" xr:uid="{BD847ADF-3EDA-4821-B1CD-5568EFDA75F1}"/>
    <hyperlink ref="C1" r:id="rId8" xr:uid="{87CC81BF-BB3F-482D-9F32-F585C869AC18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22DB3-E804-42A9-82CD-E8D26A30EFC8}">
  <sheetPr codeName="Sheet17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3</v>
      </c>
      <c r="B2" s="19" t="str">
        <f>IFERROR(INDEX(Data!I:I,MATCH(A2,Data!H:H,0)),"")</f>
        <v>Jeantymen's Club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408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144</v>
      </c>
      <c r="C4" s="27" t="str" cm="1">
        <f t="array" ref="C4">IFERROR(INDEX(Lineups!D:D,MATCH(B$2&amp;B4,Lineups!A:A&amp;Lineups!B:B,0)),"")</f>
        <v>Tyson Bagent</v>
      </c>
      <c r="D4">
        <f>IFERROR(INDEX('Weekly Stats'!B:B,MATCH($C4,'Weekly Stats'!$A:$A,0)),"")</f>
        <v>12</v>
      </c>
      <c r="E4">
        <f>IFERROR(INDEX('Weekly Stats'!C:C,MATCH($C4,'Weekly Stats'!$A:$A,0)),"")</f>
        <v>21</v>
      </c>
      <c r="F4">
        <f>IFERROR(INDEX('Weekly Stats'!D:D,MATCH($C4,'Weekly Stats'!$A:$A,0)),"")</f>
        <v>87</v>
      </c>
      <c r="G4">
        <f>IFERROR(INDEX('Weekly Stats'!E:E,MATCH($C4,'Weekly Stats'!$A:$A,0)),"")</f>
        <v>0</v>
      </c>
      <c r="H4">
        <f>IFERROR(INDEX('Weekly Stats'!F:F,MATCH($C4,'Weekly Stats'!$A:$A,0)),"")</f>
        <v>2</v>
      </c>
      <c r="I4">
        <f>IFERROR(INDEX('Weekly Stats'!G:G,MATCH($C4,'Weekly Stats'!$A:$A,0)),"")</f>
        <v>3</v>
      </c>
      <c r="J4">
        <f>IFERROR(INDEX('Weekly Stats'!H:H,MATCH($C4,'Weekly Stats'!$A:$A,0)),"")</f>
        <v>17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0.57099999999999995</v>
      </c>
      <c r="Y4" s="47">
        <f>IFERROR(ROUND(J4/I4,2),"")</f>
        <v>5.67</v>
      </c>
      <c r="Z4" s="47" t="str">
        <f>IFERROR(ROUND(M4/L4,2),"")</f>
        <v/>
      </c>
    </row>
    <row r="5" spans="1:37">
      <c r="B5" t="s">
        <v>145</v>
      </c>
      <c r="C5" s="27" t="str" cm="1">
        <f t="array" ref="C5">IFERROR(INDEX(Lineups!D:D,MATCH(B$2&amp;B5,Lineups!A:A&amp;Lineups!B:B,0)),"")</f>
        <v>Jalon Daniels</v>
      </c>
      <c r="D5">
        <f>IFERROR(INDEX('Weekly Stats'!B:B,MATCH($C5,'Weekly Stats'!$A:$A,0)),"")</f>
        <v>19</v>
      </c>
      <c r="E5">
        <f>IFERROR(INDEX('Weekly Stats'!C:C,MATCH($C5,'Weekly Stats'!$A:$A,0)),"")</f>
        <v>25</v>
      </c>
      <c r="F5">
        <f>IFERROR(INDEX('Weekly Stats'!D:D,MATCH($C5,'Weekly Stats'!$A:$A,0)),"")</f>
        <v>189</v>
      </c>
      <c r="G5">
        <f>IFERROR(INDEX('Weekly Stats'!E:E,MATCH($C5,'Weekly Stats'!$A:$A,0)),"")</f>
        <v>1</v>
      </c>
      <c r="H5">
        <f>IFERROR(INDEX('Weekly Stats'!F:F,MATCH($C5,'Weekly Stats'!$A:$A,0)),"")</f>
        <v>0</v>
      </c>
      <c r="I5">
        <f>IFERROR(INDEX('Weekly Stats'!G:G,MATCH($C5,'Weekly Stats'!$A:$A,0)),"")</f>
        <v>7</v>
      </c>
      <c r="J5">
        <f>IFERROR(INDEX('Weekly Stats'!H:H,MATCH($C5,'Weekly Stats'!$A:$A,0)),"")</f>
        <v>23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0.76</v>
      </c>
      <c r="Y5" s="47">
        <f t="shared" ref="Y5:Y12" si="2">IFERROR(ROUND(J5/I5,2),"")</f>
        <v>3.29</v>
      </c>
      <c r="Z5" s="47" t="str">
        <f t="shared" ref="Z5:Z12" si="3">IFERROR(ROUND(M5/L5,2),"")</f>
        <v/>
      </c>
    </row>
    <row r="6" spans="1:37">
      <c r="B6" t="s">
        <v>148</v>
      </c>
      <c r="C6" s="27" t="str" cm="1">
        <f t="array" ref="C6">IFERROR(INDEX(Lineups!D:D,MATCH(B$2&amp;B6,Lineups!A:A&amp;Lineups!B:B,0)),"")</f>
        <v>Javonte Williams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12</v>
      </c>
      <c r="J6">
        <f>IFERROR(INDEX('Weekly Stats'!H:H,MATCH($C6,'Weekly Stats'!$A:$A,0)),"")</f>
        <v>45</v>
      </c>
      <c r="K6">
        <f>IFERROR(INDEX('Weekly Stats'!I:I,MATCH($C6,'Weekly Stats'!$A:$A,0)),"")</f>
        <v>1</v>
      </c>
      <c r="L6">
        <f>IFERROR(INDEX('Weekly Stats'!J:J,MATCH($C6,'Weekly Stats'!$A:$A,0)),"")</f>
        <v>2</v>
      </c>
      <c r="M6">
        <f>IFERROR(INDEX('Weekly Stats'!K:K,MATCH($C6,'Weekly Stats'!$A:$A,0)),"")</f>
        <v>17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3.75</v>
      </c>
      <c r="Z6" s="47">
        <f t="shared" si="3"/>
        <v>8.5</v>
      </c>
    </row>
    <row r="7" spans="1:37">
      <c r="B7" t="s">
        <v>149</v>
      </c>
      <c r="C7" s="27" t="str" cm="1">
        <f t="array" ref="C7">IFERROR(INDEX(Lineups!D:D,MATCH(B$2&amp;B7,Lineups!A:A&amp;Lineups!B:B,0)),"")</f>
        <v>Ashton Jeanty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10</v>
      </c>
      <c r="J7">
        <f>IFERROR(INDEX('Weekly Stats'!H:H,MATCH($C7,'Weekly Stats'!$A:$A,0)),"")</f>
        <v>27</v>
      </c>
      <c r="K7">
        <f>IFERROR(INDEX('Weekly Stats'!I:I,MATCH($C7,'Weekly Stats'!$A:$A,0)),"")</f>
        <v>0</v>
      </c>
      <c r="L7">
        <f>IFERROR(INDEX('Weekly Stats'!J:J,MATCH($C7,'Weekly Stats'!$A:$A,0)),"")</f>
        <v>3</v>
      </c>
      <c r="M7">
        <f>IFERROR(INDEX('Weekly Stats'!K:K,MATCH($C7,'Weekly Stats'!$A:$A,0)),"")</f>
        <v>50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2.7</v>
      </c>
      <c r="Z7" s="47">
        <f t="shared" si="3"/>
        <v>16.670000000000002</v>
      </c>
    </row>
    <row r="8" spans="1:37">
      <c r="B8" t="s">
        <v>150</v>
      </c>
      <c r="C8" s="27" t="str" cm="1">
        <f t="array" ref="C8">IFERROR(INDEX(Lineups!D:D,MATCH(B$2&amp;B8,Lineups!A:A&amp;Lineups!B:B,0)),"")</f>
        <v>Braelon Allen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24</v>
      </c>
      <c r="J8">
        <f>IFERROR(INDEX('Weekly Stats'!H:H,MATCH($C8,'Weekly Stats'!$A:$A,0)),"")</f>
        <v>116</v>
      </c>
      <c r="K8">
        <f>IFERROR(INDEX('Weekly Stats'!I:I,MATCH($C8,'Weekly Stats'!$A:$A,0)),"")</f>
        <v>1</v>
      </c>
      <c r="L8">
        <f>IFERROR(INDEX('Weekly Stats'!J:J,MATCH($C8,'Weekly Stats'!$A:$A,0)),"")</f>
        <v>1</v>
      </c>
      <c r="M8">
        <f>IFERROR(INDEX('Weekly Stats'!K:K,MATCH($C8,'Weekly Stats'!$A:$A,0)),"")</f>
        <v>0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4.83</v>
      </c>
      <c r="Z8" s="47">
        <f t="shared" si="3"/>
        <v>0</v>
      </c>
    </row>
    <row r="9" spans="1:37">
      <c r="B9" t="s">
        <v>154</v>
      </c>
      <c r="C9" s="27" t="str" cm="1">
        <f t="array" ref="C9">IFERROR(INDEX(Lineups!D:D,MATCH(B$2&amp;B9,Lineups!A:A&amp;Lineups!B:B,0)),"")</f>
        <v>Chris Olave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4</v>
      </c>
      <c r="M9">
        <f>IFERROR(INDEX('Weekly Stats'!K:K,MATCH($C9,'Weekly Stats'!$A:$A,0)),"")</f>
        <v>46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11.5</v>
      </c>
    </row>
    <row r="10" spans="1:37">
      <c r="B10" t="s">
        <v>155</v>
      </c>
      <c r="C10" s="27" t="str" cm="1">
        <f t="array" ref="C10">IFERROR(INDEX(Lineups!D:D,MATCH(B$2&amp;B10,Lineups!A:A&amp;Lineups!B:B,0)),"")</f>
        <v>Michael Wilson</v>
      </c>
      <c r="D10">
        <f>IFERROR(INDEX('Weekly Stats'!B:B,MATCH($C10,'Weekly Stats'!$A:$A,0)),"")</f>
        <v>1</v>
      </c>
      <c r="E10">
        <f>IFERROR(INDEX('Weekly Stats'!C:C,MATCH($C10,'Weekly Stats'!$A:$A,0)),"")</f>
        <v>1</v>
      </c>
      <c r="F10">
        <f>IFERROR(INDEX('Weekly Stats'!D:D,MATCH($C10,'Weekly Stats'!$A:$A,0)),"")</f>
        <v>7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4</v>
      </c>
      <c r="M10">
        <f>IFERROR(INDEX('Weekly Stats'!K:K,MATCH($C10,'Weekly Stats'!$A:$A,0)),"")</f>
        <v>30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>
        <f t="shared" si="1"/>
        <v>1</v>
      </c>
      <c r="Y10" s="47" t="str">
        <f t="shared" si="2"/>
        <v/>
      </c>
      <c r="Z10" s="47">
        <f t="shared" si="3"/>
        <v>7.5</v>
      </c>
    </row>
    <row r="11" spans="1:37">
      <c r="B11" t="s">
        <v>156</v>
      </c>
      <c r="C11" s="27" t="str" cm="1">
        <f t="array" ref="C11">IFERROR(INDEX(Lineups!D:D,MATCH(B$2&amp;B11,Lineups!A:A&amp;Lineups!B:B,0)),"")</f>
        <v>Jameson Williams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2</v>
      </c>
      <c r="M11">
        <f>IFERROR(INDEX('Weekly Stats'!K:K,MATCH($C11,'Weekly Stats'!$A:$A,0)),"")</f>
        <v>47</v>
      </c>
      <c r="N11">
        <f>IFERROR(INDEX('Weekly Stats'!L:L,MATCH($C11,'Weekly Stats'!$A:$A,0)),"")</f>
        <v>2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23.5</v>
      </c>
    </row>
    <row r="12" spans="1:37" ht="13.5" thickBot="1">
      <c r="B12" t="s">
        <v>160</v>
      </c>
      <c r="C12" s="27" t="str" cm="1">
        <f t="array" ref="C12">IFERROR(INDEX(Lineups!D:D,MATCH(B$2&amp;B12,Lineups!A:A&amp;Lineups!B:B,0)),"")</f>
        <v>Chase McLaughlin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1</v>
      </c>
      <c r="R12">
        <f>IFERROR(INDEX('Weekly Stats'!P:P,MATCH($C12,'Weekly Stats'!$A:$A,0)),"")</f>
        <v>0</v>
      </c>
      <c r="S12">
        <f>IFERROR(INDEX('Weekly Stats'!Q:Q,MATCH($C12,'Weekly Stats'!$A:$A,0)),"")</f>
        <v>1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3</v>
      </c>
      <c r="W12">
        <f t="shared" si="0"/>
        <v>6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32</v>
      </c>
      <c r="E13" s="40">
        <f t="shared" ref="E13:Q13" si="5">SUM(E4:E12)</f>
        <v>47</v>
      </c>
      <c r="F13" s="40">
        <f t="shared" si="5"/>
        <v>283</v>
      </c>
      <c r="G13" s="40">
        <f t="shared" si="5"/>
        <v>1</v>
      </c>
      <c r="H13" s="40">
        <f t="shared" si="5"/>
        <v>2</v>
      </c>
      <c r="I13" s="40">
        <f t="shared" si="5"/>
        <v>56</v>
      </c>
      <c r="J13" s="40">
        <f t="shared" si="5"/>
        <v>228</v>
      </c>
      <c r="K13" s="40">
        <f t="shared" si="5"/>
        <v>2</v>
      </c>
      <c r="L13" s="40">
        <f t="shared" si="5"/>
        <v>16</v>
      </c>
      <c r="M13" s="40">
        <f t="shared" si="5"/>
        <v>190</v>
      </c>
      <c r="N13" s="40">
        <f t="shared" si="5"/>
        <v>2</v>
      </c>
      <c r="O13" s="40">
        <f t="shared" si="5"/>
        <v>0</v>
      </c>
      <c r="P13" s="40">
        <f t="shared" si="5"/>
        <v>0</v>
      </c>
      <c r="Q13" s="40">
        <f t="shared" si="5"/>
        <v>1</v>
      </c>
      <c r="R13" s="40">
        <f t="shared" ref="R13:W13" si="6">SUM(R4:R12)</f>
        <v>0</v>
      </c>
      <c r="S13" s="40">
        <f t="shared" si="6"/>
        <v>1</v>
      </c>
      <c r="T13" s="40">
        <f t="shared" si="6"/>
        <v>0</v>
      </c>
      <c r="U13" s="40">
        <f t="shared" si="6"/>
        <v>0</v>
      </c>
      <c r="V13" s="40">
        <f t="shared" si="6"/>
        <v>3</v>
      </c>
      <c r="W13" s="40">
        <f t="shared" si="6"/>
        <v>6</v>
      </c>
      <c r="X13" s="46">
        <f>IFERROR(ROUND(D13/E13,3),0)</f>
        <v>0.68100000000000005</v>
      </c>
      <c r="Y13" s="48">
        <f>IFERROR(ROUND(J13/I13,2),0)</f>
        <v>4.07</v>
      </c>
      <c r="Z13" s="48">
        <f>IFERROR(ROUND(M13/L13,2),0)</f>
        <v>11.88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161</v>
      </c>
      <c r="C15" s="27" t="str" cm="1">
        <f t="array" ref="C15">IFERROR(INDEX(Lineups!D:D,MATCH(B$2&amp;B15,Lineups!A:A&amp;Lineups!B:B,0)),"")</f>
        <v>Houston Texans</v>
      </c>
      <c r="D15" s="41">
        <f>IFERROR(INDEX('Weekly Stats'!C:C,MATCH($C15,'Weekly Stats'!$A:$A,0)),"")</f>
        <v>4</v>
      </c>
      <c r="E15" s="41">
        <f>IFERROR(INDEX('Weekly Stats'!D:D,MATCH($C15,'Weekly Stats'!$A:$A,0)),"")</f>
        <v>1</v>
      </c>
      <c r="F15" s="41">
        <f>IFERROR(INDEX('Weekly Stats'!E:E,MATCH($C15,'Weekly Stats'!$A:$A,0)),"")</f>
        <v>1</v>
      </c>
      <c r="G15" s="41">
        <f>IFERROR(INDEX('Weekly Stats'!F:F,MATCH($C15,'Weekly Stats'!$A:$A,0)),"")</f>
        <v>187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3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162</v>
      </c>
      <c r="C17" s="42" t="str" cm="1">
        <f t="array" ref="C17">IFERROR(INDEX(Lineups!D:D,MATCH(B$2&amp;B17,Lineups!A:A&amp;Lineups!B:B,0)),"")</f>
        <v>Kevin O'Connell</v>
      </c>
      <c r="D17" s="41">
        <f>IFERROR(INDEX('Weekly Stats'!AC:AC,MATCH(C17,'Weekly Stats'!AB:AB,0))-INDEX('Weekly Stats'!AD:AD,MATCH(C17,'Weekly Stats'!AB:AB,0)),"")</f>
        <v>10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7">SUM(E21:E22)</f>
        <v>0</v>
      </c>
      <c r="F20" s="7">
        <f t="shared" si="7"/>
        <v>0</v>
      </c>
      <c r="G20" s="7">
        <f t="shared" si="7"/>
        <v>0</v>
      </c>
      <c r="H20" s="7">
        <f t="shared" si="7"/>
        <v>6</v>
      </c>
      <c r="I20" s="7">
        <f t="shared" si="7"/>
        <v>0</v>
      </c>
      <c r="J20" s="7">
        <f>SUM(J21:J22)</f>
        <v>0</v>
      </c>
      <c r="K20" s="7">
        <f t="shared" ref="K20:Y20" si="8">SUM(K21:K22)</f>
        <v>0</v>
      </c>
      <c r="L20" s="7">
        <f t="shared" si="8"/>
        <v>0</v>
      </c>
      <c r="M20" s="7">
        <f t="shared" si="8"/>
        <v>2</v>
      </c>
      <c r="N20" s="7">
        <f t="shared" si="8"/>
        <v>0</v>
      </c>
      <c r="O20" s="7">
        <f t="shared" si="8"/>
        <v>0</v>
      </c>
      <c r="P20" s="7">
        <f t="shared" si="8"/>
        <v>0</v>
      </c>
      <c r="Q20" s="7">
        <f t="shared" si="8"/>
        <v>3</v>
      </c>
      <c r="R20" s="7">
        <f t="shared" si="8"/>
        <v>0</v>
      </c>
      <c r="S20" s="7">
        <f t="shared" si="8"/>
        <v>2</v>
      </c>
      <c r="T20" s="7">
        <f t="shared" si="8"/>
        <v>0</v>
      </c>
      <c r="U20" s="7">
        <f t="shared" si="8"/>
        <v>0</v>
      </c>
      <c r="V20" s="7">
        <f t="shared" si="8"/>
        <v>0</v>
      </c>
      <c r="W20" s="7">
        <f t="shared" si="8"/>
        <v>0</v>
      </c>
      <c r="X20" s="7">
        <f t="shared" si="8"/>
        <v>0</v>
      </c>
      <c r="Y20" s="7">
        <f t="shared" si="8"/>
        <v>0</v>
      </c>
      <c r="Z20" s="7">
        <f>SUM(Z21:Z22)</f>
        <v>-2</v>
      </c>
      <c r="AA20" s="7">
        <f t="shared" ref="AA20" si="9">SUM(AA21:AA22)</f>
        <v>0</v>
      </c>
      <c r="AB20" s="7">
        <f>SUM(D20:AA20)</f>
        <v>11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11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0</v>
      </c>
      <c r="F22">
        <f>IF(G13&gt;G38,6,0)</f>
        <v>0</v>
      </c>
      <c r="G22">
        <f>IF(H13&lt;H38,2,0)</f>
        <v>0</v>
      </c>
      <c r="H22">
        <f>IF(J13&gt;J38,6,0)</f>
        <v>6</v>
      </c>
      <c r="I22">
        <f>IF(K13&gt;K38,6,0)</f>
        <v>0</v>
      </c>
      <c r="J22">
        <f>IFERROR(IF(Y13&gt;Y38,3,0),0)</f>
        <v>0</v>
      </c>
      <c r="K22">
        <f>IF(M13&gt;M38,6,0)</f>
        <v>0</v>
      </c>
      <c r="L22">
        <f>IF(N13&gt;N38,6,0)</f>
        <v>0</v>
      </c>
      <c r="M22">
        <f>IFERROR(IF(Z13&gt;Z38,2,0),0)</f>
        <v>2</v>
      </c>
      <c r="N22">
        <f>IF(L13&gt;L38,2,0)</f>
        <v>0</v>
      </c>
      <c r="O22">
        <f>IF(P13&gt;P38,2,0)</f>
        <v>0</v>
      </c>
      <c r="P22">
        <f>IF(O13&lt;O38,3,0)</f>
        <v>0</v>
      </c>
      <c r="Q22">
        <f>IFERROR(IF(W13&gt;W38,3,0),0)</f>
        <v>3</v>
      </c>
      <c r="R22">
        <f>IF(R13&gt;R38,1,0)</f>
        <v>0</v>
      </c>
      <c r="S22">
        <f>IF(S13&gt;S38,2,0)</f>
        <v>2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0</v>
      </c>
      <c r="X22">
        <f>IF(D15&gt;=D40,0,-2)</f>
        <v>0</v>
      </c>
      <c r="Y22">
        <f>IF(E15&gt;=E40,0,-2)</f>
        <v>0</v>
      </c>
      <c r="Z22">
        <f>IF(F15&gt;=F40,0,-2)</f>
        <v>-2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6</v>
      </c>
      <c r="F23">
        <f>IF(G38&gt;G13,6,0)</f>
        <v>6</v>
      </c>
      <c r="G23">
        <f>IF(H38&lt;H13,2,0)</f>
        <v>2</v>
      </c>
      <c r="H23">
        <f>IF(J38&gt;J13,6,0)</f>
        <v>0</v>
      </c>
      <c r="I23">
        <f>IF(K38&gt;K13,6,0)</f>
        <v>0</v>
      </c>
      <c r="J23">
        <f>IFERROR(IF(Y38&gt;Y13,3,0),0)</f>
        <v>3</v>
      </c>
      <c r="K23">
        <f>IF(M38&gt;M13,6,0)</f>
        <v>6</v>
      </c>
      <c r="L23">
        <f>IF(N38&gt;N13,6,0)</f>
        <v>6</v>
      </c>
      <c r="M23">
        <f>IFERROR(IF(Z38&gt;Z13,2,0),0)</f>
        <v>0</v>
      </c>
      <c r="N23">
        <f>IF(L38&gt;L13,2,0)</f>
        <v>2</v>
      </c>
      <c r="O23">
        <f>IF(P38&gt;P13,2,0)</f>
        <v>2</v>
      </c>
      <c r="P23">
        <f>IF(O38&lt;O13,3,0)</f>
        <v>0</v>
      </c>
      <c r="Q23">
        <f>IFERROR(IF(W38&gt;W13,3,0),0)</f>
        <v>0</v>
      </c>
      <c r="R23">
        <f>IF(R38&gt;R13,1,0)</f>
        <v>0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-6</v>
      </c>
      <c r="W23">
        <f>IF(G40&lt;=G15,0,-3)</f>
        <v>-3</v>
      </c>
      <c r="X23">
        <f>IF(D40&gt;=D15,0,-2)</f>
        <v>-2</v>
      </c>
      <c r="Y23">
        <f>IF(E40&gt;=E15,0,-2)</f>
        <v>0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2</v>
      </c>
      <c r="E24">
        <f>IF(F38&gt;=575,2,0)</f>
        <v>2</v>
      </c>
      <c r="F24">
        <f>IF(G38&gt;=6,2,0)</f>
        <v>2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2</v>
      </c>
      <c r="M24">
        <f>IFERROR(IF(Z38&gt;=12,2,0),0)</f>
        <v>0</v>
      </c>
      <c r="N24" s="10">
        <f>IF(L38&gt;=30,2,0)</f>
        <v>2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-2</v>
      </c>
      <c r="W24">
        <f>IF(G15&lt;=275,-2,0)</f>
        <v>-2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4</v>
      </c>
      <c r="E25" s="7">
        <f t="shared" ref="E25:AA25" si="10">SUM(E23:E24)</f>
        <v>8</v>
      </c>
      <c r="F25" s="7">
        <f t="shared" si="10"/>
        <v>8</v>
      </c>
      <c r="G25" s="7">
        <f t="shared" si="10"/>
        <v>2</v>
      </c>
      <c r="H25" s="7">
        <f t="shared" si="10"/>
        <v>0</v>
      </c>
      <c r="I25" s="7">
        <f t="shared" si="10"/>
        <v>0</v>
      </c>
      <c r="J25" s="7">
        <f t="shared" si="10"/>
        <v>3</v>
      </c>
      <c r="K25" s="7">
        <f t="shared" si="10"/>
        <v>6</v>
      </c>
      <c r="L25" s="7">
        <f t="shared" si="10"/>
        <v>8</v>
      </c>
      <c r="M25" s="7">
        <f t="shared" si="10"/>
        <v>0</v>
      </c>
      <c r="N25" s="7">
        <f t="shared" si="10"/>
        <v>4</v>
      </c>
      <c r="O25" s="7">
        <f t="shared" si="10"/>
        <v>2</v>
      </c>
      <c r="P25" s="7">
        <f t="shared" si="10"/>
        <v>0</v>
      </c>
      <c r="Q25" s="7">
        <f t="shared" si="10"/>
        <v>0</v>
      </c>
      <c r="R25" s="7">
        <f t="shared" si="10"/>
        <v>0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-8</v>
      </c>
      <c r="W25" s="7">
        <f t="shared" si="10"/>
        <v>-5</v>
      </c>
      <c r="X25" s="7">
        <f t="shared" si="10"/>
        <v>-2</v>
      </c>
      <c r="Y25" s="7">
        <f t="shared" si="10"/>
        <v>0</v>
      </c>
      <c r="Z25" s="7">
        <f t="shared" si="10"/>
        <v>0</v>
      </c>
      <c r="AA25" s="7">
        <f t="shared" si="10"/>
        <v>0</v>
      </c>
      <c r="AB25" s="7">
        <f>SUM(D25:AA25)</f>
        <v>30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30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409</v>
      </c>
      <c r="U26" s="21" t="s">
        <v>408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1</v>
      </c>
      <c r="B27" s="19" t="str">
        <f>IFERROR(INDEX(Data!I:I,MATCH(A27,Data!H:H,0)),"")</f>
        <v>Chili's Dawgs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408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144</v>
      </c>
      <c r="C29" s="27" t="str" cm="1">
        <f t="array" ref="C29">IFERROR(INDEX(Lineups!D:D,MATCH(B$27&amp;B29,Lineups!A:A&amp;Lineups!B:B,0)),"")</f>
        <v>Jordan Love</v>
      </c>
      <c r="D29">
        <f>IFERROR(INDEX('Weekly Stats'!B:B,MATCH($C29,'Weekly Stats'!$A:$A,0)),"")</f>
        <v>25</v>
      </c>
      <c r="E29">
        <f>IFERROR(INDEX('Weekly Stats'!C:C,MATCH($C29,'Weekly Stats'!$A:$A,0)),"")</f>
        <v>31</v>
      </c>
      <c r="F29">
        <f>IFERROR(INDEX('Weekly Stats'!D:D,MATCH($C29,'Weekly Stats'!$A:$A,0)),"")</f>
        <v>367</v>
      </c>
      <c r="G29">
        <f>IFERROR(INDEX('Weekly Stats'!E:E,MATCH($C29,'Weekly Stats'!$A:$A,0)),"")</f>
        <v>2</v>
      </c>
      <c r="H29">
        <f>IFERROR(INDEX('Weekly Stats'!F:F,MATCH($C29,'Weekly Stats'!$A:$A,0)),"")</f>
        <v>0</v>
      </c>
      <c r="I29">
        <f>IFERROR(INDEX('Weekly Stats'!G:G,MATCH($C29,'Weekly Stats'!$A:$A,0)),"")</f>
        <v>1</v>
      </c>
      <c r="J29">
        <f>IFERROR(INDEX('Weekly Stats'!H:H,MATCH($C29,'Weekly Stats'!$A:$A,0)),"")</f>
        <v>6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1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0.80600000000000005</v>
      </c>
      <c r="Y29" s="47">
        <f>IFERROR(ROUND(J29/I29,2),"")</f>
        <v>6</v>
      </c>
      <c r="Z29" s="47" t="str">
        <f>IFERROR(ROUND(M29/L29,2),"")</f>
        <v/>
      </c>
    </row>
    <row r="30" spans="1:32">
      <c r="B30" t="s">
        <v>145</v>
      </c>
      <c r="C30" s="27" t="str" cm="1">
        <f t="array" ref="C30">IFERROR(INDEX(Lineups!D:D,MATCH(B$27&amp;B30,Lineups!A:A&amp;Lineups!B:B,0)),"")</f>
        <v>Drake Maye</v>
      </c>
      <c r="D30">
        <f>IFERROR(INDEX('Weekly Stats'!B:B,MATCH($C30,'Weekly Stats'!$A:$A,0)),"")</f>
        <v>26</v>
      </c>
      <c r="E30">
        <f>IFERROR(INDEX('Weekly Stats'!C:C,MATCH($C30,'Weekly Stats'!$A:$A,0)),"")</f>
        <v>34</v>
      </c>
      <c r="F30">
        <f>IFERROR(INDEX('Weekly Stats'!D:D,MATCH($C30,'Weekly Stats'!$A:$A,0)),"")</f>
        <v>374</v>
      </c>
      <c r="G30">
        <f>IFERROR(INDEX('Weekly Stats'!E:E,MATCH($C30,'Weekly Stats'!$A:$A,0)),"")</f>
        <v>4</v>
      </c>
      <c r="H30">
        <f>IFERROR(INDEX('Weekly Stats'!F:F,MATCH($C30,'Weekly Stats'!$A:$A,0)),"")</f>
        <v>0</v>
      </c>
      <c r="I30">
        <f>IFERROR(INDEX('Weekly Stats'!G:G,MATCH($C30,'Weekly Stats'!$A:$A,0)),"")</f>
        <v>7</v>
      </c>
      <c r="J30">
        <f>IFERROR(INDEX('Weekly Stats'!H:H,MATCH($C30,'Weekly Stats'!$A:$A,0)),"")</f>
        <v>25</v>
      </c>
      <c r="K30">
        <f>IFERROR(INDEX('Weekly Stats'!I:I,MATCH($C30,'Weekly Stats'!$A:$A,0)),"")</f>
        <v>1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0.76500000000000001</v>
      </c>
      <c r="Y30" s="47">
        <f t="shared" ref="Y30:Y37" si="13">IFERROR(ROUND(J30/I30,2),"")</f>
        <v>3.57</v>
      </c>
      <c r="Z30" s="47" t="str">
        <f t="shared" ref="Z30:Z37" si="14">IFERROR(ROUND(M30/L30,2),"")</f>
        <v/>
      </c>
    </row>
    <row r="31" spans="1:32">
      <c r="B31" t="s">
        <v>148</v>
      </c>
      <c r="C31" s="27" t="str" cm="1">
        <f t="array" ref="C31">IFERROR(INDEX(Lineups!D:D,MATCH(B$27&amp;B31,Lineups!A:A&amp;Lineups!B:B,0)),"")</f>
        <v>D'Andre Swift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9</v>
      </c>
      <c r="J31">
        <f>IFERROR(INDEX('Weekly Stats'!H:H,MATCH($C31,'Weekly Stats'!$A:$A,0)),"")</f>
        <v>43</v>
      </c>
      <c r="K31">
        <f>IFERROR(INDEX('Weekly Stats'!I:I,MATCH($C31,'Weekly Stats'!$A:$A,0)),"")</f>
        <v>1</v>
      </c>
      <c r="L31">
        <f>IFERROR(INDEX('Weekly Stats'!J:J,MATCH($C31,'Weekly Stats'!$A:$A,0)),"")</f>
        <v>4</v>
      </c>
      <c r="M31">
        <f>IFERROR(INDEX('Weekly Stats'!K:K,MATCH($C31,'Weekly Stats'!$A:$A,0)),"")</f>
        <v>30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4.78</v>
      </c>
      <c r="Z31" s="47">
        <f t="shared" si="14"/>
        <v>7.5</v>
      </c>
    </row>
    <row r="32" spans="1:32">
      <c r="B32" t="s">
        <v>149</v>
      </c>
      <c r="C32" s="27" t="str" cm="1">
        <f t="array" ref="C32">IFERROR(INDEX(Lineups!D:D,MATCH(B$27&amp;B32,Lineups!A:A&amp;Lineups!B:B,0)),"")</f>
        <v>Quinshon Judkins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14</v>
      </c>
      <c r="J32">
        <f>IFERROR(INDEX('Weekly Stats'!H:H,MATCH($C32,'Weekly Stats'!$A:$A,0)),"")</f>
        <v>44</v>
      </c>
      <c r="K32">
        <f>IFERROR(INDEX('Weekly Stats'!I:I,MATCH($C32,'Weekly Stats'!$A:$A,0)),"")</f>
        <v>0</v>
      </c>
      <c r="L32">
        <f>IFERROR(INDEX('Weekly Stats'!J:J,MATCH($C32,'Weekly Stats'!$A:$A,0)),"")</f>
        <v>3</v>
      </c>
      <c r="M32">
        <f>IFERROR(INDEX('Weekly Stats'!K:K,MATCH($C32,'Weekly Stats'!$A:$A,0)),"")</f>
        <v>6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3.14</v>
      </c>
      <c r="Z32" s="47">
        <f t="shared" si="14"/>
        <v>2</v>
      </c>
    </row>
    <row r="33" spans="1:37">
      <c r="B33" t="s">
        <v>150</v>
      </c>
      <c r="C33" s="27" t="str" cm="1">
        <f t="array" ref="C33">IFERROR(INDEX(Lineups!D:D,MATCH(B$27&amp;B33,Lineups!A:A&amp;Lineups!B:B,0)),"")</f>
        <v>Alvin Kamara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3</v>
      </c>
      <c r="J33">
        <f>IFERROR(INDEX('Weekly Stats'!H:H,MATCH($C33,'Weekly Stats'!$A:$A,0)),"")</f>
        <v>12</v>
      </c>
      <c r="K33">
        <f>IFERROR(INDEX('Weekly Stats'!I:I,MATCH($C33,'Weekly Stats'!$A:$A,0)),"")</f>
        <v>0</v>
      </c>
      <c r="L33">
        <f>IFERROR(INDEX('Weekly Stats'!J:J,MATCH($C33,'Weekly Stats'!$A:$A,0)),"")</f>
        <v>2</v>
      </c>
      <c r="M33">
        <f>IFERROR(INDEX('Weekly Stats'!K:K,MATCH($C33,'Weekly Stats'!$A:$A,0)),"")</f>
        <v>-6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4</v>
      </c>
      <c r="Z33" s="47">
        <f t="shared" si="14"/>
        <v>-3</v>
      </c>
    </row>
    <row r="34" spans="1:37">
      <c r="B34" t="s">
        <v>154</v>
      </c>
      <c r="C34" s="27" t="str" cm="1">
        <f t="array" ref="C34">IFERROR(INDEX(Lineups!D:D,MATCH(B$27&amp;B34,Lineups!A:A&amp;Lineups!B:B,0)),"")</f>
        <v>Jaxon Smith-Njigba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1</v>
      </c>
      <c r="J34">
        <f>IFERROR(INDEX('Weekly Stats'!H:H,MATCH($C34,'Weekly Stats'!$A:$A,0)),"")</f>
        <v>16</v>
      </c>
      <c r="K34">
        <f>IFERROR(INDEX('Weekly Stats'!I:I,MATCH($C34,'Weekly Stats'!$A:$A,0)),"")</f>
        <v>0</v>
      </c>
      <c r="L34">
        <f>IFERROR(INDEX('Weekly Stats'!J:J,MATCH($C34,'Weekly Stats'!$A:$A,0)),"")</f>
        <v>5</v>
      </c>
      <c r="M34">
        <f>IFERROR(INDEX('Weekly Stats'!K:K,MATCH($C34,'Weekly Stats'!$A:$A,0)),"")</f>
        <v>102</v>
      </c>
      <c r="N34">
        <f>IFERROR(INDEX('Weekly Stats'!L:L,MATCH($C34,'Weekly Stats'!$A:$A,0)),"")</f>
        <v>1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>
        <f t="shared" si="13"/>
        <v>16</v>
      </c>
      <c r="Z34" s="47">
        <f t="shared" si="14"/>
        <v>20.399999999999999</v>
      </c>
    </row>
    <row r="35" spans="1:37">
      <c r="B35" t="s">
        <v>155</v>
      </c>
      <c r="C35" s="27" t="str" cm="1">
        <f t="array" ref="C35">IFERROR(INDEX(Lineups!D:D,MATCH(B$27&amp;B35,Lineups!A:A&amp;Lineups!B:B,0)),"")</f>
        <v>Malik Nabers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11</v>
      </c>
      <c r="M35">
        <f>IFERROR(INDEX('Weekly Stats'!K:K,MATCH($C35,'Weekly Stats'!$A:$A,0)),"")</f>
        <v>121</v>
      </c>
      <c r="N35">
        <f>IFERROR(INDEX('Weekly Stats'!L:L,MATCH($C35,'Weekly Stats'!$A:$A,0)),"")</f>
        <v>1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11</v>
      </c>
    </row>
    <row r="36" spans="1:37">
      <c r="B36" t="s">
        <v>156</v>
      </c>
      <c r="C36" s="27" t="str" cm="1">
        <f t="array" ref="C36">IFERROR(INDEX(Lineups!D:D,MATCH(B$27&amp;B36,Lineups!A:A&amp;Lineups!B:B,0)),"")</f>
        <v>Davante Adams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5</v>
      </c>
      <c r="M36">
        <f>IFERROR(INDEX('Weekly Stats'!K:K,MATCH($C36,'Weekly Stats'!$A:$A,0)),"")</f>
        <v>51</v>
      </c>
      <c r="N36">
        <f>IFERROR(INDEX('Weekly Stats'!L:L,MATCH($C36,'Weekly Stats'!$A:$A,0)),"")</f>
        <v>2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10.199999999999999</v>
      </c>
    </row>
    <row r="37" spans="1:37" ht="13.5" thickBot="1">
      <c r="B37" t="s">
        <v>160</v>
      </c>
      <c r="C37" s="27" t="str" cm="1">
        <f t="array" ref="C37">IFERROR(INDEX(Lineups!D:D,MATCH(B$27&amp;B37,Lineups!A:A&amp;Lineups!B:B,0)),"")</f>
        <v>No Body</v>
      </c>
      <c r="D37" t="str">
        <f>IFERROR(INDEX('Weekly Stats'!B:B,MATCH($C37,'Weekly Stats'!$A:$A,0)),"")</f>
        <v/>
      </c>
      <c r="E37" t="str">
        <f>IFERROR(INDEX('Weekly Stats'!C:C,MATCH($C37,'Weekly Stats'!$A:$A,0)),"")</f>
        <v/>
      </c>
      <c r="F37" t="str">
        <f>IFERROR(INDEX('Weekly Stats'!D:D,MATCH($C37,'Weekly Stats'!$A:$A,0)),"")</f>
        <v/>
      </c>
      <c r="G37" t="str">
        <f>IFERROR(INDEX('Weekly Stats'!E:E,MATCH($C37,'Weekly Stats'!$A:$A,0)),"")</f>
        <v/>
      </c>
      <c r="H37" t="str">
        <f>IFERROR(INDEX('Weekly Stats'!F:F,MATCH($C37,'Weekly Stats'!$A:$A,0)),"")</f>
        <v/>
      </c>
      <c r="I37" t="str">
        <f>IFERROR(INDEX('Weekly Stats'!G:G,MATCH($C37,'Weekly Stats'!$A:$A,0)),"")</f>
        <v/>
      </c>
      <c r="J37" t="str">
        <f>IFERROR(INDEX('Weekly Stats'!H:H,MATCH($C37,'Weekly Stats'!$A:$A,0)),"")</f>
        <v/>
      </c>
      <c r="K37" t="str">
        <f>IFERROR(INDEX('Weekly Stats'!I:I,MATCH($C37,'Weekly Stats'!$A:$A,0)),"")</f>
        <v/>
      </c>
      <c r="L37" t="str">
        <f>IFERROR(INDEX('Weekly Stats'!J:J,MATCH($C37,'Weekly Stats'!$A:$A,0)),"")</f>
        <v/>
      </c>
      <c r="M37" t="str">
        <f>IFERROR(INDEX('Weekly Stats'!K:K,MATCH($C37,'Weekly Stats'!$A:$A,0)),"")</f>
        <v/>
      </c>
      <c r="N37" t="str">
        <f>IFERROR(INDEX('Weekly Stats'!L:L,MATCH($C37,'Weekly Stats'!$A:$A,0)),"")</f>
        <v/>
      </c>
      <c r="O37" t="str">
        <f>IFERROR(INDEX('Weekly Stats'!M:M,MATCH($C37,'Weekly Stats'!$A:$A,0)),"")</f>
        <v/>
      </c>
      <c r="P37" t="str">
        <f>IFERROR(INDEX('Weekly Stats'!N:N,MATCH($C37,'Weekly Stats'!$A:$A,0)),"")</f>
        <v/>
      </c>
      <c r="Q37" t="str">
        <f>IFERROR(INDEX('Weekly Stats'!O:O,MATCH($C37,'Weekly Stats'!$A:$A,0)),"")</f>
        <v/>
      </c>
      <c r="R37" t="str">
        <f>IFERROR(INDEX('Weekly Stats'!P:P,MATCH($C37,'Weekly Stats'!$A:$A,0)),"")</f>
        <v/>
      </c>
      <c r="S37" t="str">
        <f>IFERROR(INDEX('Weekly Stats'!Q:Q,MATCH($C37,'Weekly Stats'!$A:$A,0)),"")</f>
        <v/>
      </c>
      <c r="T37" t="str">
        <f>IFERROR(INDEX('Weekly Stats'!R:R,MATCH($C37,'Weekly Stats'!$A:$A,0)),"")</f>
        <v/>
      </c>
      <c r="U37" t="str">
        <f>IFERROR(INDEX('Weekly Stats'!S:S,MATCH($C37,'Weekly Stats'!$A:$A,0)),"")</f>
        <v/>
      </c>
      <c r="V37" t="str">
        <f>IFERROR(INDEX('Weekly Stats'!T:T,MATCH($C37,'Weekly Stats'!$A:$A,0)),"")</f>
        <v/>
      </c>
      <c r="W37">
        <f t="shared" si="11"/>
        <v>0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51</v>
      </c>
      <c r="E38" s="40">
        <f t="shared" ref="E38:Q38" si="16">SUM(E29:E37)</f>
        <v>65</v>
      </c>
      <c r="F38" s="40">
        <f t="shared" si="16"/>
        <v>741</v>
      </c>
      <c r="G38" s="40">
        <f t="shared" si="16"/>
        <v>6</v>
      </c>
      <c r="H38" s="40">
        <f t="shared" si="16"/>
        <v>0</v>
      </c>
      <c r="I38" s="40">
        <f t="shared" si="16"/>
        <v>35</v>
      </c>
      <c r="J38" s="40">
        <f t="shared" si="16"/>
        <v>146</v>
      </c>
      <c r="K38" s="40">
        <f t="shared" si="16"/>
        <v>2</v>
      </c>
      <c r="L38" s="40">
        <f t="shared" si="16"/>
        <v>30</v>
      </c>
      <c r="M38" s="40">
        <f t="shared" si="16"/>
        <v>304</v>
      </c>
      <c r="N38" s="40">
        <f t="shared" si="16"/>
        <v>4</v>
      </c>
      <c r="O38" s="40">
        <f t="shared" si="16"/>
        <v>0</v>
      </c>
      <c r="P38" s="40">
        <f t="shared" si="16"/>
        <v>1</v>
      </c>
      <c r="Q38" s="40">
        <f t="shared" si="16"/>
        <v>0</v>
      </c>
      <c r="R38" s="40">
        <f t="shared" ref="R38:U38" si="17">SUM(R29:R37)</f>
        <v>0</v>
      </c>
      <c r="S38" s="40">
        <f t="shared" si="17"/>
        <v>0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0</v>
      </c>
      <c r="W38" s="40">
        <f t="shared" si="18"/>
        <v>0</v>
      </c>
      <c r="X38" s="46">
        <f>IFERROR(ROUND(D38/E38,3),0)</f>
        <v>0.78500000000000003</v>
      </c>
      <c r="Y38" s="48">
        <f>IFERROR(ROUND(J38/I38,2),0)</f>
        <v>4.17</v>
      </c>
      <c r="Z38" s="48">
        <f>IFERROR(ROUND(M38/L38,2),0)</f>
        <v>10.130000000000001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161</v>
      </c>
      <c r="C40" s="27" t="str" cm="1">
        <f t="array" ref="C40">IFERROR(INDEX(Lineups!D:D,MATCH(B$27&amp;B40,Lineups!A:A&amp;Lineups!B:B,0)),"")</f>
        <v>Cincinnati Bengals</v>
      </c>
      <c r="D40" s="41">
        <f>IFERROR(INDEX('Weekly Stats'!C:C,MATCH($C40,'Weekly Stats'!$A:$A,0)),"")</f>
        <v>3</v>
      </c>
      <c r="E40" s="41">
        <f>IFERROR(INDEX('Weekly Stats'!D:D,MATCH($C40,'Weekly Stats'!$A:$A,0)),"")</f>
        <v>1</v>
      </c>
      <c r="F40" s="41">
        <f>IFERROR(INDEX('Weekly Stats'!E:E,MATCH($C40,'Weekly Stats'!$A:$A,0)),"")</f>
        <v>2</v>
      </c>
      <c r="G40" s="41">
        <f>IFERROR(INDEX('Weekly Stats'!F:F,MATCH($C40,'Weekly Stats'!$A:$A,0)),"")</f>
        <v>331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24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162</v>
      </c>
      <c r="C42" s="42" t="str" cm="1">
        <f t="array" ref="C42">IFERROR(INDEX(Lineups!D:D,MATCH(B$27&amp;B42,Lineups!A:A&amp;Lineups!B:B,0)),"")</f>
        <v>Jim Harbaugh</v>
      </c>
      <c r="D42" s="41">
        <f>IFERROR(INDEX('Weekly Stats'!AC:AC,MATCH(C42,'Weekly Stats'!AB:AB,0))-INDEX('Weekly Stats'!AD:AD,MATCH(C42,'Weekly Stats'!AB:AB,0)),"")</f>
        <v>-6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3</v>
      </c>
      <c r="B46" s="19" t="str">
        <f>IFERROR(INDEX(Data!I:I,MATCH(A46,Data!H:H,0)),"")</f>
        <v>Jeantymen's Club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408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164</v>
      </c>
      <c r="C48" s="27" t="str" cm="1">
        <f t="array" ref="C48">IFERROR(INDEX(Lineups!D:D,MATCH(B$46&amp;B48,Lineups!A:A&amp;Lineups!B:B,0)),"")</f>
        <v>Tyson Bagent</v>
      </c>
      <c r="D48">
        <f>IFERROR(INDEX('Weekly Stats'!B:B,MATCH($C48,'Weekly Stats'!$A:$A,0)),"")</f>
        <v>12</v>
      </c>
      <c r="E48">
        <f>IFERROR(INDEX('Weekly Stats'!C:C,MATCH($C48,'Weekly Stats'!$A:$A,0)),"")</f>
        <v>21</v>
      </c>
      <c r="F48">
        <f>IFERROR(INDEX('Weekly Stats'!D:D,MATCH($C48,'Weekly Stats'!$A:$A,0)),"")</f>
        <v>87</v>
      </c>
      <c r="G48">
        <f>IFERROR(INDEX('Weekly Stats'!E:E,MATCH($C48,'Weekly Stats'!$A:$A,0)),"")</f>
        <v>0</v>
      </c>
      <c r="H48">
        <f>IFERROR(INDEX('Weekly Stats'!F:F,MATCH($C48,'Weekly Stats'!$A:$A,0)),"")</f>
        <v>2</v>
      </c>
      <c r="I48">
        <f>IFERROR(INDEX('Weekly Stats'!G:G,MATCH($C48,'Weekly Stats'!$A:$A,0)),"")</f>
        <v>3</v>
      </c>
      <c r="J48">
        <f>IFERROR(INDEX('Weekly Stats'!H:H,MATCH($C48,'Weekly Stats'!$A:$A,0)),"")</f>
        <v>17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0.57099999999999995</v>
      </c>
      <c r="Y48" s="47">
        <f>IFERROR(ROUND(J48/I48,2),"")</f>
        <v>5.67</v>
      </c>
      <c r="Z48" s="47" t="str">
        <f>IFERROR(ROUND(M48/L48,2),"")</f>
        <v/>
      </c>
    </row>
    <row r="49" spans="2:32">
      <c r="B49" t="s">
        <v>165</v>
      </c>
      <c r="C49" s="27" t="str" cm="1">
        <f t="array" ref="C49">IFERROR(INDEX(Lineups!D:D,MATCH(B$46&amp;B49,Lineups!A:A&amp;Lineups!B:B,0)),"")</f>
        <v>Jalon Daniels</v>
      </c>
      <c r="D49">
        <f>IFERROR(INDEX('Weekly Stats'!B:B,MATCH($C49,'Weekly Stats'!$A:$A,0)),"")</f>
        <v>19</v>
      </c>
      <c r="E49">
        <f>IFERROR(INDEX('Weekly Stats'!C:C,MATCH($C49,'Weekly Stats'!$A:$A,0)),"")</f>
        <v>25</v>
      </c>
      <c r="F49">
        <f>IFERROR(INDEX('Weekly Stats'!D:D,MATCH($C49,'Weekly Stats'!$A:$A,0)),"")</f>
        <v>189</v>
      </c>
      <c r="G49">
        <f>IFERROR(INDEX('Weekly Stats'!E:E,MATCH($C49,'Weekly Stats'!$A:$A,0)),"")</f>
        <v>1</v>
      </c>
      <c r="H49">
        <f>IFERROR(INDEX('Weekly Stats'!F:F,MATCH($C49,'Weekly Stats'!$A:$A,0)),"")</f>
        <v>0</v>
      </c>
      <c r="I49">
        <f>IFERROR(INDEX('Weekly Stats'!G:G,MATCH($C49,'Weekly Stats'!$A:$A,0)),"")</f>
        <v>7</v>
      </c>
      <c r="J49">
        <f>IFERROR(INDEX('Weekly Stats'!H:H,MATCH($C49,'Weekly Stats'!$A:$A,0)),"")</f>
        <v>23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0.76</v>
      </c>
      <c r="Y49" s="47">
        <f t="shared" ref="Y49:Y56" si="21">IFERROR(ROUND(J49/I49,2),"")</f>
        <v>3.29</v>
      </c>
      <c r="Z49" s="47" t="str">
        <f t="shared" ref="Z49:Z56" si="22">IFERROR(ROUND(M49/L49,2),"")</f>
        <v/>
      </c>
    </row>
    <row r="50" spans="2:32">
      <c r="B50" t="s">
        <v>168</v>
      </c>
      <c r="C50" s="27" t="str" cm="1">
        <f t="array" ref="C50">IFERROR(INDEX(Lineups!D:D,MATCH(B$46&amp;B50,Lineups!A:A&amp;Lineups!B:B,0)),"")</f>
        <v>Javonte Williams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12</v>
      </c>
      <c r="J50">
        <f>IFERROR(INDEX('Weekly Stats'!H:H,MATCH($C50,'Weekly Stats'!$A:$A,0)),"")</f>
        <v>45</v>
      </c>
      <c r="K50">
        <f>IFERROR(INDEX('Weekly Stats'!I:I,MATCH($C50,'Weekly Stats'!$A:$A,0)),"")</f>
        <v>1</v>
      </c>
      <c r="L50">
        <f>IFERROR(INDEX('Weekly Stats'!J:J,MATCH($C50,'Weekly Stats'!$A:$A,0)),"")</f>
        <v>2</v>
      </c>
      <c r="M50">
        <f>IFERROR(INDEX('Weekly Stats'!K:K,MATCH($C50,'Weekly Stats'!$A:$A,0)),"")</f>
        <v>17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3.75</v>
      </c>
      <c r="Z50" s="47">
        <f t="shared" si="22"/>
        <v>8.5</v>
      </c>
    </row>
    <row r="51" spans="2:32">
      <c r="B51" t="s">
        <v>169</v>
      </c>
      <c r="C51" s="27" t="str" cm="1">
        <f t="array" ref="C51">IFERROR(INDEX(Lineups!D:D,MATCH(B$46&amp;B51,Lineups!A:A&amp;Lineups!B:B,0)),"")</f>
        <v>Ashton Jeanty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10</v>
      </c>
      <c r="J51">
        <f>IFERROR(INDEX('Weekly Stats'!H:H,MATCH($C51,'Weekly Stats'!$A:$A,0)),"")</f>
        <v>27</v>
      </c>
      <c r="K51">
        <f>IFERROR(INDEX('Weekly Stats'!I:I,MATCH($C51,'Weekly Stats'!$A:$A,0)),"")</f>
        <v>0</v>
      </c>
      <c r="L51">
        <f>IFERROR(INDEX('Weekly Stats'!J:J,MATCH($C51,'Weekly Stats'!$A:$A,0)),"")</f>
        <v>3</v>
      </c>
      <c r="M51">
        <f>IFERROR(INDEX('Weekly Stats'!K:K,MATCH($C51,'Weekly Stats'!$A:$A,0)),"")</f>
        <v>50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2.7</v>
      </c>
      <c r="Z51" s="47">
        <f t="shared" si="22"/>
        <v>16.670000000000002</v>
      </c>
    </row>
    <row r="52" spans="2:32">
      <c r="B52" t="s">
        <v>170</v>
      </c>
      <c r="C52" s="27" t="str" cm="1">
        <f t="array" ref="C52">IFERROR(INDEX(Lineups!D:D,MATCH(B$46&amp;B52,Lineups!A:A&amp;Lineups!B:B,0)),"")</f>
        <v>Braelon Allen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24</v>
      </c>
      <c r="J52">
        <f>IFERROR(INDEX('Weekly Stats'!H:H,MATCH($C52,'Weekly Stats'!$A:$A,0)),"")</f>
        <v>116</v>
      </c>
      <c r="K52">
        <f>IFERROR(INDEX('Weekly Stats'!I:I,MATCH($C52,'Weekly Stats'!$A:$A,0)),"")</f>
        <v>1</v>
      </c>
      <c r="L52">
        <f>IFERROR(INDEX('Weekly Stats'!J:J,MATCH($C52,'Weekly Stats'!$A:$A,0)),"")</f>
        <v>1</v>
      </c>
      <c r="M52">
        <f>IFERROR(INDEX('Weekly Stats'!K:K,MATCH($C52,'Weekly Stats'!$A:$A,0)),"")</f>
        <v>0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4.83</v>
      </c>
      <c r="Z52" s="47">
        <f t="shared" si="22"/>
        <v>0</v>
      </c>
    </row>
    <row r="53" spans="2:32">
      <c r="B53" t="s">
        <v>174</v>
      </c>
      <c r="C53" s="27" t="str" cm="1">
        <f t="array" ref="C53">IFERROR(INDEX(Lineups!D:D,MATCH(B$46&amp;B53,Lineups!A:A&amp;Lineups!B:B,0)),"")</f>
        <v>Chris Olave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4</v>
      </c>
      <c r="M53">
        <f>IFERROR(INDEX('Weekly Stats'!K:K,MATCH($C53,'Weekly Stats'!$A:$A,0)),"")</f>
        <v>46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11.5</v>
      </c>
    </row>
    <row r="54" spans="2:32">
      <c r="B54" t="s">
        <v>175</v>
      </c>
      <c r="C54" s="27" t="str" cm="1">
        <f t="array" ref="C54">IFERROR(INDEX(Lineups!D:D,MATCH(B$46&amp;B54,Lineups!A:A&amp;Lineups!B:B,0)),"")</f>
        <v>Michael Wilson</v>
      </c>
      <c r="D54">
        <f>IFERROR(INDEX('Weekly Stats'!B:B,MATCH($C54,'Weekly Stats'!$A:$A,0)),"")</f>
        <v>1</v>
      </c>
      <c r="E54">
        <f>IFERROR(INDEX('Weekly Stats'!C:C,MATCH($C54,'Weekly Stats'!$A:$A,0)),"")</f>
        <v>1</v>
      </c>
      <c r="F54">
        <f>IFERROR(INDEX('Weekly Stats'!D:D,MATCH($C54,'Weekly Stats'!$A:$A,0)),"")</f>
        <v>7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4</v>
      </c>
      <c r="M54">
        <f>IFERROR(INDEX('Weekly Stats'!K:K,MATCH($C54,'Weekly Stats'!$A:$A,0)),"")</f>
        <v>30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>
        <f t="shared" si="20"/>
        <v>1</v>
      </c>
      <c r="Y54" s="47" t="str">
        <f t="shared" si="21"/>
        <v/>
      </c>
      <c r="Z54" s="47">
        <f t="shared" si="22"/>
        <v>7.5</v>
      </c>
    </row>
    <row r="55" spans="2:32">
      <c r="B55" t="s">
        <v>176</v>
      </c>
      <c r="C55" s="27" t="str" cm="1">
        <f t="array" ref="C55">IFERROR(INDEX(Lineups!D:D,MATCH(B$46&amp;B55,Lineups!A:A&amp;Lineups!B:B,0)),"")</f>
        <v>Jameson Williams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2</v>
      </c>
      <c r="M55">
        <f>IFERROR(INDEX('Weekly Stats'!K:K,MATCH($C55,'Weekly Stats'!$A:$A,0)),"")</f>
        <v>47</v>
      </c>
      <c r="N55">
        <f>IFERROR(INDEX('Weekly Stats'!L:L,MATCH($C55,'Weekly Stats'!$A:$A,0)),"")</f>
        <v>2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23.5</v>
      </c>
    </row>
    <row r="56" spans="2:32" ht="13.5" thickBot="1">
      <c r="B56" t="s">
        <v>179</v>
      </c>
      <c r="C56" s="27" t="str" cm="1">
        <f t="array" ref="C56">IFERROR(INDEX(Lineups!D:D,MATCH(B$46&amp;B56,Lineups!A:A&amp;Lineups!B:B,0)),"")</f>
        <v>Chase McLaughlin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1</v>
      </c>
      <c r="R56">
        <f>IFERROR(INDEX('Weekly Stats'!P:P,MATCH($C56,'Weekly Stats'!$A:$A,0)),"")</f>
        <v>0</v>
      </c>
      <c r="S56">
        <f>IFERROR(INDEX('Weekly Stats'!Q:Q,MATCH($C56,'Weekly Stats'!$A:$A,0)),"")</f>
        <v>1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3</v>
      </c>
      <c r="W56">
        <f t="shared" si="19"/>
        <v>6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32</v>
      </c>
      <c r="E57" s="40">
        <f t="shared" ref="E57:W57" si="24">SUM(E48:E56)</f>
        <v>47</v>
      </c>
      <c r="F57" s="40">
        <f t="shared" si="24"/>
        <v>283</v>
      </c>
      <c r="G57" s="40">
        <f t="shared" si="24"/>
        <v>1</v>
      </c>
      <c r="H57" s="40">
        <f t="shared" si="24"/>
        <v>2</v>
      </c>
      <c r="I57" s="40">
        <f t="shared" si="24"/>
        <v>56</v>
      </c>
      <c r="J57" s="40">
        <f t="shared" si="24"/>
        <v>228</v>
      </c>
      <c r="K57" s="40">
        <f t="shared" si="24"/>
        <v>2</v>
      </c>
      <c r="L57" s="40">
        <f t="shared" si="24"/>
        <v>16</v>
      </c>
      <c r="M57" s="40">
        <f t="shared" si="24"/>
        <v>190</v>
      </c>
      <c r="N57" s="40">
        <f t="shared" si="24"/>
        <v>2</v>
      </c>
      <c r="O57" s="40">
        <f t="shared" si="24"/>
        <v>0</v>
      </c>
      <c r="P57" s="40">
        <f t="shared" si="24"/>
        <v>0</v>
      </c>
      <c r="Q57" s="40">
        <f t="shared" si="24"/>
        <v>1</v>
      </c>
      <c r="R57" s="40">
        <f t="shared" si="24"/>
        <v>0</v>
      </c>
      <c r="S57" s="40">
        <f t="shared" si="24"/>
        <v>1</v>
      </c>
      <c r="T57" s="40">
        <f t="shared" si="24"/>
        <v>0</v>
      </c>
      <c r="U57" s="40">
        <f t="shared" si="24"/>
        <v>0</v>
      </c>
      <c r="V57" s="40">
        <f t="shared" si="24"/>
        <v>3</v>
      </c>
      <c r="W57" s="40">
        <f t="shared" si="24"/>
        <v>6</v>
      </c>
      <c r="X57" s="46">
        <f>IFERROR(ROUND(D57/E57,3),0)</f>
        <v>0.68100000000000005</v>
      </c>
      <c r="Y57" s="48">
        <f>IFERROR(ROUND(J57/I57,2),0)</f>
        <v>4.07</v>
      </c>
      <c r="Z57" s="48">
        <f>IFERROR(ROUND(M57/L57,2),0)</f>
        <v>11.88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180</v>
      </c>
      <c r="C59" s="27" t="str" cm="1">
        <f t="array" ref="C59">IFERROR(INDEX(Lineups!D:D,MATCH(B$46&amp;B59,Lineups!A:A&amp;Lineups!B:B,0)),"")</f>
        <v>Houston Texans</v>
      </c>
      <c r="D59" s="41">
        <f>IFERROR(INDEX('Weekly Stats'!C:C,MATCH($C59,'Weekly Stats'!$A:$A,0)),"")</f>
        <v>4</v>
      </c>
      <c r="E59" s="41">
        <f>IFERROR(INDEX('Weekly Stats'!D:D,MATCH($C59,'Weekly Stats'!$A:$A,0)),"")</f>
        <v>1</v>
      </c>
      <c r="F59" s="41">
        <f>IFERROR(INDEX('Weekly Stats'!E:E,MATCH($C59,'Weekly Stats'!$A:$A,0)),"")</f>
        <v>1</v>
      </c>
      <c r="G59" s="41">
        <f>IFERROR(INDEX('Weekly Stats'!F:F,MATCH($C59,'Weekly Stats'!$A:$A,0)),"")</f>
        <v>187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3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162</v>
      </c>
      <c r="C61" s="42" t="str" cm="1">
        <f t="array" ref="C61">IFERROR(INDEX(Lineups!D:D,MATCH(B$46&amp;B61,Lineups!A:A&amp;Lineups!B:B,0)),"")</f>
        <v>Kevin O'Connell</v>
      </c>
      <c r="D61" s="41">
        <f>IFERROR(INDEX('Weekly Stats'!AC:AC,MATCH(C61,'Weekly Stats'!AB:AB,0))-INDEX('Weekly Stats'!AD:AD,MATCH(C61,'Weekly Stats'!AB:AB,0)),"")</f>
        <v>10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2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0</v>
      </c>
      <c r="H64" s="7">
        <f t="shared" si="25"/>
        <v>6</v>
      </c>
      <c r="I64" s="7">
        <f t="shared" si="25"/>
        <v>6</v>
      </c>
      <c r="J64" s="7">
        <f>SUM(J65:J66)</f>
        <v>3</v>
      </c>
      <c r="K64" s="7">
        <f t="shared" si="25"/>
        <v>0</v>
      </c>
      <c r="L64" s="7">
        <f t="shared" si="25"/>
        <v>0</v>
      </c>
      <c r="M64" s="7">
        <f t="shared" si="25"/>
        <v>2</v>
      </c>
      <c r="N64" s="7">
        <f t="shared" si="25"/>
        <v>0</v>
      </c>
      <c r="O64" s="7">
        <f t="shared" si="25"/>
        <v>0</v>
      </c>
      <c r="P64" s="7">
        <f t="shared" si="25"/>
        <v>0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0</v>
      </c>
      <c r="Y64" s="7">
        <f t="shared" si="25"/>
        <v>-2</v>
      </c>
      <c r="Z64" s="7">
        <f>SUM(Z65:Z66)</f>
        <v>0</v>
      </c>
      <c r="AA64" s="7">
        <f t="shared" si="25"/>
        <v>0</v>
      </c>
      <c r="AB64" s="7">
        <f>SUM(D64:AA64)</f>
        <v>17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17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Loss</v>
      </c>
    </row>
    <row r="66" spans="1:32">
      <c r="B66" s="5"/>
      <c r="C66" s="4" t="s">
        <v>28</v>
      </c>
      <c r="D66">
        <f>IFERROR(IF(X57&gt;X82,2,0),0)</f>
        <v>2</v>
      </c>
      <c r="E66">
        <f>IF(F57&gt;F82,6,0)</f>
        <v>0</v>
      </c>
      <c r="F66">
        <f>IF(G57&gt;G82,6,0)</f>
        <v>0</v>
      </c>
      <c r="G66">
        <f>IF(H57&lt;H82,2,0)</f>
        <v>0</v>
      </c>
      <c r="H66">
        <f>IF(J57&gt;J82,6,0)</f>
        <v>6</v>
      </c>
      <c r="I66">
        <f>IF(K57&gt;K82,6,0)</f>
        <v>6</v>
      </c>
      <c r="J66">
        <f>IFERROR(IF(Y57&gt;Y82,3,0),0)</f>
        <v>3</v>
      </c>
      <c r="K66">
        <f>IF(M57&gt;M82,6,0)</f>
        <v>0</v>
      </c>
      <c r="L66">
        <f>IF(N57&gt;N82,6,0)</f>
        <v>0</v>
      </c>
      <c r="M66">
        <f>IFERROR(IF(Z57&gt;Z82,2,0),0)</f>
        <v>2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0</v>
      </c>
      <c r="Y66">
        <f>IF(E59&gt;=E84,0,-2)</f>
        <v>-2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6</v>
      </c>
      <c r="F67">
        <f>IF(G82&gt;G57,6,0)</f>
        <v>6</v>
      </c>
      <c r="G67">
        <f>IF(H82&lt;H57,2,0)</f>
        <v>0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6</v>
      </c>
      <c r="L67">
        <f>IF(N82&gt;N57,6,0)</f>
        <v>6</v>
      </c>
      <c r="M67">
        <f>IFERROR(IF(Z82&gt;Z57,2,0),0)</f>
        <v>0</v>
      </c>
      <c r="N67">
        <f>IF(L82&gt;L57,2,0)</f>
        <v>2</v>
      </c>
      <c r="O67">
        <f>IF(P82&gt;P57,2,0)</f>
        <v>0</v>
      </c>
      <c r="P67">
        <f>IF(O82&lt;O57,3,0)</f>
        <v>0</v>
      </c>
      <c r="Q67">
        <f>IFERROR(IF(W82&gt;W57,3,0),0)</f>
        <v>3</v>
      </c>
      <c r="R67">
        <f>IF(R82&gt;R57,1,0)</f>
        <v>1</v>
      </c>
      <c r="S67">
        <f>IF(S82&gt;S57,2,0)</f>
        <v>0</v>
      </c>
      <c r="T67">
        <f>IF((T82+U82)&gt;(T57+U57),3,0)</f>
        <v>3</v>
      </c>
      <c r="U67" s="10" t="s">
        <v>27</v>
      </c>
      <c r="V67">
        <f>IF(I84&lt;=I59,0,-6)</f>
        <v>-6</v>
      </c>
      <c r="W67">
        <f>IF(G84&lt;=G59,0,-3)</f>
        <v>-3</v>
      </c>
      <c r="X67">
        <f>IF(D84&gt;=D59,0,-2)</f>
        <v>0</v>
      </c>
      <c r="Y67">
        <f>IF(E84&gt;=E59,0,-2)</f>
        <v>0</v>
      </c>
      <c r="Z67">
        <f>IF(F84&gt;=F59,0,-2)</f>
        <v>-2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2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-2</v>
      </c>
      <c r="W68">
        <f>IF(G59&lt;=275,-2,0)</f>
        <v>-2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WIN!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6</v>
      </c>
      <c r="F69" s="7">
        <f t="shared" si="26"/>
        <v>6</v>
      </c>
      <c r="G69" s="7">
        <f t="shared" si="26"/>
        <v>0</v>
      </c>
      <c r="H69" s="7">
        <f t="shared" si="26"/>
        <v>0</v>
      </c>
      <c r="I69" s="7">
        <f t="shared" si="26"/>
        <v>0</v>
      </c>
      <c r="J69" s="7">
        <f t="shared" si="26"/>
        <v>0</v>
      </c>
      <c r="K69" s="7">
        <f t="shared" si="26"/>
        <v>6</v>
      </c>
      <c r="L69" s="7">
        <f t="shared" si="26"/>
        <v>6</v>
      </c>
      <c r="M69" s="7">
        <f t="shared" si="26"/>
        <v>0</v>
      </c>
      <c r="N69" s="7">
        <f t="shared" si="26"/>
        <v>2</v>
      </c>
      <c r="O69" s="7">
        <f t="shared" si="26"/>
        <v>0</v>
      </c>
      <c r="P69" s="7">
        <f t="shared" si="26"/>
        <v>0</v>
      </c>
      <c r="Q69" s="7">
        <f t="shared" si="26"/>
        <v>5</v>
      </c>
      <c r="R69" s="7">
        <f t="shared" si="26"/>
        <v>1</v>
      </c>
      <c r="S69" s="7">
        <f t="shared" si="26"/>
        <v>0</v>
      </c>
      <c r="T69" s="7">
        <f t="shared" si="26"/>
        <v>3</v>
      </c>
      <c r="U69" s="7">
        <f t="shared" si="26"/>
        <v>0</v>
      </c>
      <c r="V69" s="7">
        <f t="shared" si="26"/>
        <v>-8</v>
      </c>
      <c r="W69" s="7">
        <f t="shared" si="26"/>
        <v>-5</v>
      </c>
      <c r="X69" s="7">
        <f t="shared" si="26"/>
        <v>0</v>
      </c>
      <c r="Y69" s="7">
        <f t="shared" si="26"/>
        <v>0</v>
      </c>
      <c r="Z69" s="7">
        <f t="shared" si="26"/>
        <v>-2</v>
      </c>
      <c r="AA69" s="7">
        <f t="shared" si="26"/>
        <v>0</v>
      </c>
      <c r="AB69" s="7">
        <f>SUM(D69:AA69)</f>
        <v>20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20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409</v>
      </c>
      <c r="U70" s="21" t="s">
        <v>408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5</v>
      </c>
      <c r="B71" s="19" t="str">
        <f>IFERROR(INDEX(Data!I:I,MATCH(A71,Data!H:H,0)),"")</f>
        <v>Shmall Boto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408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164</v>
      </c>
      <c r="C73" s="27" t="str" cm="1">
        <f t="array" ref="C73">IFERROR(INDEX(Lineups!D:D,MATCH(B$71&amp;B73,Lineups!A:A&amp;Lineups!B:B,0)),"")</f>
        <v>Dak Prescott</v>
      </c>
      <c r="D73">
        <f>IFERROR(INDEX('Weekly Stats'!B:B,MATCH($C73,'Weekly Stats'!$A:$A,0)),"")</f>
        <v>24</v>
      </c>
      <c r="E73">
        <f>IFERROR(INDEX('Weekly Stats'!C:C,MATCH($C73,'Weekly Stats'!$A:$A,0)),"")</f>
        <v>42</v>
      </c>
      <c r="F73">
        <f>IFERROR(INDEX('Weekly Stats'!D:D,MATCH($C73,'Weekly Stats'!$A:$A,0)),"")</f>
        <v>316</v>
      </c>
      <c r="G73">
        <f>IFERROR(INDEX('Weekly Stats'!E:E,MATCH($C73,'Weekly Stats'!$A:$A,0)),"")</f>
        <v>1</v>
      </c>
      <c r="H73">
        <f>IFERROR(INDEX('Weekly Stats'!F:F,MATCH($C73,'Weekly Stats'!$A:$A,0)),"")</f>
        <v>2</v>
      </c>
      <c r="I73">
        <f>IFERROR(INDEX('Weekly Stats'!G:G,MATCH($C73,'Weekly Stats'!$A:$A,0)),"")</f>
        <v>0</v>
      </c>
      <c r="J73">
        <f>IFERROR(INDEX('Weekly Stats'!H:H,MATCH($C73,'Weekly Stats'!$A:$A,0)),"")</f>
        <v>0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0.57099999999999995</v>
      </c>
      <c r="Y73" s="47" t="str">
        <f>IFERROR(ROUND(J73/I73,2),"")</f>
        <v/>
      </c>
      <c r="Z73" s="47" t="str">
        <f>IFERROR(ROUND(M73/L73,2),"")</f>
        <v/>
      </c>
    </row>
    <row r="74" spans="1:32">
      <c r="B74" t="s">
        <v>165</v>
      </c>
      <c r="C74" s="27" t="str" cm="1">
        <f t="array" ref="C74">IFERROR(INDEX(Lineups!D:D,MATCH(B$71&amp;B74,Lineups!A:A&amp;Lineups!B:B,0)),"")</f>
        <v>Kirk Cousins</v>
      </c>
      <c r="D74">
        <f>IFERROR(INDEX('Weekly Stats'!B:B,MATCH($C74,'Weekly Stats'!$A:$A,0)),"")</f>
        <v>19</v>
      </c>
      <c r="E74">
        <f>IFERROR(INDEX('Weekly Stats'!C:C,MATCH($C74,'Weekly Stats'!$A:$A,0)),"")</f>
        <v>28</v>
      </c>
      <c r="F74">
        <f>IFERROR(INDEX('Weekly Stats'!D:D,MATCH($C74,'Weekly Stats'!$A:$A,0)),"")</f>
        <v>243</v>
      </c>
      <c r="G74">
        <f>IFERROR(INDEX('Weekly Stats'!E:E,MATCH($C74,'Weekly Stats'!$A:$A,0)),"")</f>
        <v>1</v>
      </c>
      <c r="H74">
        <f>IFERROR(INDEX('Weekly Stats'!F:F,MATCH($C74,'Weekly Stats'!$A:$A,0)),"")</f>
        <v>0</v>
      </c>
      <c r="I74">
        <f>IFERROR(INDEX('Weekly Stats'!G:G,MATCH($C74,'Weekly Stats'!$A:$A,0)),"")</f>
        <v>0</v>
      </c>
      <c r="J74">
        <f>IFERROR(INDEX('Weekly Stats'!H:H,MATCH($C74,'Weekly Stats'!$A:$A,0)),"")</f>
        <v>0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0.67900000000000005</v>
      </c>
      <c r="Y74" s="47" t="str">
        <f t="shared" ref="Y74:Y81" si="29">IFERROR(ROUND(J74/I74,2),"")</f>
        <v/>
      </c>
      <c r="Z74" s="47" t="str">
        <f t="shared" ref="Z74:Z81" si="30">IFERROR(ROUND(M74/L74,2),"")</f>
        <v/>
      </c>
    </row>
    <row r="75" spans="1:32">
      <c r="B75" t="s">
        <v>168</v>
      </c>
      <c r="C75" s="27" t="str" cm="1">
        <f t="array" ref="C75">IFERROR(INDEX(Lineups!D:D,MATCH(B$71&amp;B75,Lineups!A:A&amp;Lineups!B:B,0)),"")</f>
        <v>Kyren Williams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16</v>
      </c>
      <c r="J75">
        <f>IFERROR(INDEX('Weekly Stats'!H:H,MATCH($C75,'Weekly Stats'!$A:$A,0)),"")</f>
        <v>49</v>
      </c>
      <c r="K75">
        <f>IFERROR(INDEX('Weekly Stats'!I:I,MATCH($C75,'Weekly Stats'!$A:$A,0)),"")</f>
        <v>1</v>
      </c>
      <c r="L75">
        <f>IFERROR(INDEX('Weekly Stats'!J:J,MATCH($C75,'Weekly Stats'!$A:$A,0)),"")</f>
        <v>6</v>
      </c>
      <c r="M75">
        <f>IFERROR(INDEX('Weekly Stats'!K:K,MATCH($C75,'Weekly Stats'!$A:$A,0)),"")</f>
        <v>27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3.06</v>
      </c>
      <c r="Z75" s="47">
        <f t="shared" si="30"/>
        <v>4.5</v>
      </c>
    </row>
    <row r="76" spans="1:32">
      <c r="B76" t="s">
        <v>169</v>
      </c>
      <c r="C76" s="27" t="str" cm="1">
        <f t="array" ref="C76">IFERROR(INDEX(Lineups!D:D,MATCH(B$71&amp;B76,Lineups!A:A&amp;Lineups!B:B,0)),"")</f>
        <v>Jeremiyah Love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12</v>
      </c>
      <c r="J76">
        <f>IFERROR(INDEX('Weekly Stats'!H:H,MATCH($C76,'Weekly Stats'!$A:$A,0)),"")</f>
        <v>22</v>
      </c>
      <c r="K76">
        <f>IFERROR(INDEX('Weekly Stats'!I:I,MATCH($C76,'Weekly Stats'!$A:$A,0)),"")</f>
        <v>0</v>
      </c>
      <c r="L76">
        <f>IFERROR(INDEX('Weekly Stats'!J:J,MATCH($C76,'Weekly Stats'!$A:$A,0)),"")</f>
        <v>0</v>
      </c>
      <c r="M76">
        <f>IFERROR(INDEX('Weekly Stats'!K:K,MATCH($C76,'Weekly Stats'!$A:$A,0)),"")</f>
        <v>0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1.83</v>
      </c>
      <c r="Z76" s="47" t="str">
        <f t="shared" si="30"/>
        <v/>
      </c>
    </row>
    <row r="77" spans="1:32">
      <c r="B77" t="s">
        <v>170</v>
      </c>
      <c r="C77" s="27" t="str" cm="1">
        <f t="array" ref="C77">IFERROR(INDEX(Lineups!D:D,MATCH(B$71&amp;B77,Lineups!A:A&amp;Lineups!B:B,0)),"")</f>
        <v>Woody Marks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15</v>
      </c>
      <c r="J77">
        <f>IFERROR(INDEX('Weekly Stats'!H:H,MATCH($C77,'Weekly Stats'!$A:$A,0)),"")</f>
        <v>62</v>
      </c>
      <c r="K77">
        <f>IFERROR(INDEX('Weekly Stats'!I:I,MATCH($C77,'Weekly Stats'!$A:$A,0)),"")</f>
        <v>0</v>
      </c>
      <c r="L77">
        <f>IFERROR(INDEX('Weekly Stats'!J:J,MATCH($C77,'Weekly Stats'!$A:$A,0)),"")</f>
        <v>4</v>
      </c>
      <c r="M77">
        <f>IFERROR(INDEX('Weekly Stats'!K:K,MATCH($C77,'Weekly Stats'!$A:$A,0)),"")</f>
        <v>23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4.13</v>
      </c>
      <c r="Z77" s="47">
        <f t="shared" si="30"/>
        <v>5.75</v>
      </c>
    </row>
    <row r="78" spans="1:32">
      <c r="B78" t="s">
        <v>174</v>
      </c>
      <c r="C78" s="27" t="str" cm="1">
        <f t="array" ref="C78">IFERROR(INDEX(Lineups!D:D,MATCH(B$71&amp;B78,Lineups!A:A&amp;Lineups!B:B,0)),"")</f>
        <v>Ja'Marr Chase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6</v>
      </c>
      <c r="M78">
        <f>IFERROR(INDEX('Weekly Stats'!K:K,MATCH($C78,'Weekly Stats'!$A:$A,0)),"")</f>
        <v>77</v>
      </c>
      <c r="N78">
        <f>IFERROR(INDEX('Weekly Stats'!L:L,MATCH($C78,'Weekly Stats'!$A:$A,0)),"")</f>
        <v>1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12.83</v>
      </c>
    </row>
    <row r="79" spans="1:32">
      <c r="B79" t="s">
        <v>175</v>
      </c>
      <c r="C79" s="27" t="str" cm="1">
        <f t="array" ref="C79">IFERROR(INDEX(Lineups!D:D,MATCH(B$71&amp;B79,Lineups!A:A&amp;Lineups!B:B,0)),"")</f>
        <v>Isaiah Likely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11</v>
      </c>
      <c r="M79">
        <f>IFERROR(INDEX('Weekly Stats'!K:K,MATCH($C79,'Weekly Stats'!$A:$A,0)),"")</f>
        <v>94</v>
      </c>
      <c r="N79">
        <f>IFERROR(INDEX('Weekly Stats'!L:L,MATCH($C79,'Weekly Stats'!$A:$A,0)),"")</f>
        <v>2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8.5500000000000007</v>
      </c>
    </row>
    <row r="80" spans="1:32">
      <c r="B80" t="s">
        <v>176</v>
      </c>
      <c r="C80" s="27" t="str" cm="1">
        <f t="array" ref="C80">IFERROR(INDEX(Lineups!D:D,MATCH(B$71&amp;B80,Lineups!A:A&amp;Lineups!B:B,0)),"")</f>
        <v>T.J. Hockenson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1</v>
      </c>
      <c r="M80">
        <f>IFERROR(INDEX('Weekly Stats'!K:K,MATCH($C80,'Weekly Stats'!$A:$A,0)),"")</f>
        <v>7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7</v>
      </c>
    </row>
    <row r="81" spans="2:26" ht="13.5" thickBot="1">
      <c r="B81" t="s">
        <v>179</v>
      </c>
      <c r="C81" s="27" t="str" cm="1">
        <f t="array" ref="C81">IFERROR(INDEX(Lineups!D:D,MATCH(B$71&amp;B81,Lineups!A:A&amp;Lineups!B:B,0)),"")</f>
        <v>Ka'imi Fairbairn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4</v>
      </c>
      <c r="R81">
        <f>IFERROR(INDEX('Weekly Stats'!P:P,MATCH($C81,'Weekly Stats'!$A:$A,0)),"")</f>
        <v>2</v>
      </c>
      <c r="S81">
        <f>IFERROR(INDEX('Weekly Stats'!Q:Q,MATCH($C81,'Weekly Stats'!$A:$A,0)),"")</f>
        <v>1</v>
      </c>
      <c r="T81">
        <f>IFERROR(INDEX('Weekly Stats'!R:R,MATCH($C81,'Weekly Stats'!$A:$A,0)),"")</f>
        <v>1</v>
      </c>
      <c r="U81">
        <f>IFERROR(INDEX('Weekly Stats'!S:S,MATCH($C81,'Weekly Stats'!$A:$A,0)),"")</f>
        <v>0</v>
      </c>
      <c r="V81">
        <f>IFERROR(INDEX('Weekly Stats'!T:T,MATCH($C81,'Weekly Stats'!$A:$A,0)),"")</f>
        <v>2</v>
      </c>
      <c r="W81">
        <f t="shared" si="27"/>
        <v>14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43</v>
      </c>
      <c r="E82" s="40">
        <f t="shared" ref="E82:W82" si="32">SUM(E73:E81)</f>
        <v>70</v>
      </c>
      <c r="F82" s="40">
        <f t="shared" si="32"/>
        <v>559</v>
      </c>
      <c r="G82" s="40">
        <f t="shared" si="32"/>
        <v>2</v>
      </c>
      <c r="H82" s="40">
        <f t="shared" si="32"/>
        <v>2</v>
      </c>
      <c r="I82" s="40">
        <f t="shared" si="32"/>
        <v>43</v>
      </c>
      <c r="J82" s="40">
        <f t="shared" si="32"/>
        <v>133</v>
      </c>
      <c r="K82" s="40">
        <f t="shared" si="32"/>
        <v>1</v>
      </c>
      <c r="L82" s="40">
        <f t="shared" si="32"/>
        <v>28</v>
      </c>
      <c r="M82" s="40">
        <f t="shared" si="32"/>
        <v>228</v>
      </c>
      <c r="N82" s="40">
        <f t="shared" si="32"/>
        <v>3</v>
      </c>
      <c r="O82" s="40">
        <f t="shared" si="32"/>
        <v>0</v>
      </c>
      <c r="P82" s="40">
        <f t="shared" si="32"/>
        <v>0</v>
      </c>
      <c r="Q82" s="40">
        <f t="shared" si="32"/>
        <v>4</v>
      </c>
      <c r="R82" s="40">
        <f t="shared" si="32"/>
        <v>2</v>
      </c>
      <c r="S82" s="40">
        <f t="shared" si="32"/>
        <v>1</v>
      </c>
      <c r="T82" s="40">
        <f t="shared" si="32"/>
        <v>1</v>
      </c>
      <c r="U82" s="40">
        <f t="shared" si="32"/>
        <v>0</v>
      </c>
      <c r="V82" s="40">
        <f t="shared" si="32"/>
        <v>2</v>
      </c>
      <c r="W82" s="40">
        <f t="shared" si="32"/>
        <v>14</v>
      </c>
      <c r="X82" s="46">
        <f>IFERROR(ROUND(D82/E82,3),0)</f>
        <v>0.61399999999999999</v>
      </c>
      <c r="Y82" s="48">
        <f>IFERROR(ROUND(J82/I82,2),0)</f>
        <v>3.09</v>
      </c>
      <c r="Z82" s="48">
        <f>IFERROR(ROUND(M82/L82,2),0)</f>
        <v>8.14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180</v>
      </c>
      <c r="C84" s="27" t="str" cm="1">
        <f t="array" ref="C84">IFERROR(INDEX(Lineups!D:D,MATCH(B$71&amp;B84,Lineups!A:A&amp;Lineups!B:B,0)),"")</f>
        <v>Cleveland Browns</v>
      </c>
      <c r="D84" s="41">
        <f>IFERROR(INDEX('Weekly Stats'!C:C,MATCH($C84,'Weekly Stats'!$A:$A,0)),"")</f>
        <v>4</v>
      </c>
      <c r="E84" s="41">
        <f>IFERROR(INDEX('Weekly Stats'!D:D,MATCH($C84,'Weekly Stats'!$A:$A,0)),"")</f>
        <v>2</v>
      </c>
      <c r="F84" s="41">
        <f>IFERROR(INDEX('Weekly Stats'!E:E,MATCH($C84,'Weekly Stats'!$A:$A,0)),"")</f>
        <v>0</v>
      </c>
      <c r="G84" s="41">
        <f>IFERROR(INDEX('Weekly Stats'!F:F,MATCH($C84,'Weekly Stats'!$A:$A,0)),"")</f>
        <v>276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17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162</v>
      </c>
      <c r="C86" s="42" t="str" cm="1">
        <f t="array" ref="C86">IFERROR(INDEX(Lineups!D:D,MATCH(B$71&amp;B86,Lineups!A:A&amp;Lineups!B:B,0)),"")</f>
        <v>Aaron Glenn</v>
      </c>
      <c r="D86" s="41">
        <f>IFERROR(INDEX('Weekly Stats'!AC:AC,MATCH(C86,'Weekly Stats'!AB:AB,0))-INDEX('Weekly Stats'!AD:AD,MATCH(C86,'Weekly Stats'!AB:AB,0)),"")</f>
        <v>5</v>
      </c>
    </row>
    <row r="87" spans="2:26" ht="13.5" thickTop="1"/>
  </sheetData>
  <hyperlinks>
    <hyperlink ref="E1" r:id="rId1" xr:uid="{C6B81A6E-4B57-463F-BF66-FAA69F55287B}"/>
    <hyperlink ref="G1" r:id="rId2" xr:uid="{0AF8B98A-3CAC-47BA-9B9A-2B417E38E6DD}"/>
    <hyperlink ref="H1" r:id="rId3" xr:uid="{E43E5EB9-C08D-48D2-ADBD-7AFDCB6FB5AA}"/>
    <hyperlink ref="I1" r:id="rId4" xr:uid="{9F9E7D0B-6BFF-4052-A4EC-B0A8CC3A6212}"/>
    <hyperlink ref="J1" r:id="rId5" xr:uid="{74F20838-4153-4141-B9F0-83554B9FFA4B}"/>
    <hyperlink ref="L1" r:id="rId6" xr:uid="{07F8231B-399F-411C-979C-FA4CB553CE4E}"/>
    <hyperlink ref="K1" r:id="rId7" xr:uid="{B4785656-BBF5-498C-BA2F-8C8B5CC653F1}"/>
    <hyperlink ref="C1" r:id="rId8" xr:uid="{5A651D0F-B281-4024-BFBA-AD355552C101}"/>
  </hyperlinks>
  <pageMargins left="0.7" right="0.7" top="0.75" bottom="0.75" header="0.3" footer="0.3"/>
  <pageSetup orientation="portrait" horizontalDpi="4294967293" verticalDpi="0" r:id="rId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65897-CD59-4BCF-8D4E-5CDAA417B2D1}">
  <sheetPr codeName="Sheet18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4</v>
      </c>
      <c r="B2" s="19" t="str">
        <f>IFERROR(INDEX(Data!I:I,MATCH(A2,Data!H:H,0)),"")</f>
        <v>On these Brocks I will ...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408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144</v>
      </c>
      <c r="C4" s="27" t="str" cm="1">
        <f t="array" ref="C4">IFERROR(INDEX(Lineups!D:D,MATCH(B$2&amp;B4,Lineups!A:A&amp;Lineups!B:B,0)),"")</f>
        <v>Trevor Lawrence</v>
      </c>
      <c r="D4">
        <f>IFERROR(INDEX('Weekly Stats'!B:B,MATCH($C4,'Weekly Stats'!$A:$A,0)),"")</f>
        <v>24</v>
      </c>
      <c r="E4">
        <f>IFERROR(INDEX('Weekly Stats'!C:C,MATCH($C4,'Weekly Stats'!$A:$A,0)),"")</f>
        <v>39</v>
      </c>
      <c r="F4">
        <f>IFERROR(INDEX('Weekly Stats'!D:D,MATCH($C4,'Weekly Stats'!$A:$A,0)),"")</f>
        <v>331</v>
      </c>
      <c r="G4">
        <f>IFERROR(INDEX('Weekly Stats'!E:E,MATCH($C4,'Weekly Stats'!$A:$A,0)),"")</f>
        <v>2</v>
      </c>
      <c r="H4">
        <f>IFERROR(INDEX('Weekly Stats'!F:F,MATCH($C4,'Weekly Stats'!$A:$A,0)),"")</f>
        <v>1</v>
      </c>
      <c r="I4">
        <f>IFERROR(INDEX('Weekly Stats'!G:G,MATCH($C4,'Weekly Stats'!$A:$A,0)),"")</f>
        <v>3</v>
      </c>
      <c r="J4">
        <f>IFERROR(INDEX('Weekly Stats'!H:H,MATCH($C4,'Weekly Stats'!$A:$A,0)),"")</f>
        <v>25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0.61499999999999999</v>
      </c>
      <c r="Y4" s="47">
        <f>IFERROR(ROUND(J4/I4,2),"")</f>
        <v>8.33</v>
      </c>
      <c r="Z4" s="47" t="str">
        <f>IFERROR(ROUND(M4/L4,2),"")</f>
        <v/>
      </c>
    </row>
    <row r="5" spans="1:37">
      <c r="B5" t="s">
        <v>145</v>
      </c>
      <c r="C5" s="27" t="str" cm="1">
        <f t="array" ref="C5">IFERROR(INDEX(Lineups!D:D,MATCH(B$2&amp;B5,Lineups!A:A&amp;Lineups!B:B,0)),"")</f>
        <v>Sam Darnold</v>
      </c>
      <c r="D5">
        <f>IFERROR(INDEX('Weekly Stats'!B:B,MATCH($C5,'Weekly Stats'!$A:$A,0)),"")</f>
        <v>18</v>
      </c>
      <c r="E5">
        <f>IFERROR(INDEX('Weekly Stats'!C:C,MATCH($C5,'Weekly Stats'!$A:$A,0)),"")</f>
        <v>29</v>
      </c>
      <c r="F5">
        <f>IFERROR(INDEX('Weekly Stats'!D:D,MATCH($C5,'Weekly Stats'!$A:$A,0)),"")</f>
        <v>195</v>
      </c>
      <c r="G5">
        <f>IFERROR(INDEX('Weekly Stats'!E:E,MATCH($C5,'Weekly Stats'!$A:$A,0)),"")</f>
        <v>1</v>
      </c>
      <c r="H5">
        <f>IFERROR(INDEX('Weekly Stats'!F:F,MATCH($C5,'Weekly Stats'!$A:$A,0)),"")</f>
        <v>2</v>
      </c>
      <c r="I5">
        <f>IFERROR(INDEX('Weekly Stats'!G:G,MATCH($C5,'Weekly Stats'!$A:$A,0)),"")</f>
        <v>1</v>
      </c>
      <c r="J5">
        <f>IFERROR(INDEX('Weekly Stats'!H:H,MATCH($C5,'Weekly Stats'!$A:$A,0)),"")</f>
        <v>5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0.621</v>
      </c>
      <c r="Y5" s="47">
        <f t="shared" ref="Y5:Y12" si="2">IFERROR(ROUND(J5/I5,2),"")</f>
        <v>5</v>
      </c>
      <c r="Z5" s="47" t="str">
        <f t="shared" ref="Z5:Z12" si="3">IFERROR(ROUND(M5/L5,2),"")</f>
        <v/>
      </c>
    </row>
    <row r="6" spans="1:37">
      <c r="B6" t="s">
        <v>148</v>
      </c>
      <c r="C6" s="27" t="str" cm="1">
        <f t="array" ref="C6">IFERROR(INDEX(Lineups!D:D,MATCH(B$2&amp;B6,Lineups!A:A&amp;Lineups!B:B,0)),"")</f>
        <v>Derrick Henry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24</v>
      </c>
      <c r="J6">
        <f>IFERROR(INDEX('Weekly Stats'!H:H,MATCH($C6,'Weekly Stats'!$A:$A,0)),"")</f>
        <v>102</v>
      </c>
      <c r="K6">
        <f>IFERROR(INDEX('Weekly Stats'!I:I,MATCH($C6,'Weekly Stats'!$A:$A,0)),"")</f>
        <v>0</v>
      </c>
      <c r="L6">
        <f>IFERROR(INDEX('Weekly Stats'!J:J,MATCH($C6,'Weekly Stats'!$A:$A,0)),"")</f>
        <v>1</v>
      </c>
      <c r="M6">
        <f>IFERROR(INDEX('Weekly Stats'!K:K,MATCH($C6,'Weekly Stats'!$A:$A,0)),"")</f>
        <v>18</v>
      </c>
      <c r="N6">
        <f>IFERROR(INDEX('Weekly Stats'!L:L,MATCH($C6,'Weekly Stats'!$A:$A,0)),"")</f>
        <v>1</v>
      </c>
      <c r="O6">
        <f>IFERROR(INDEX('Weekly Stats'!M:M,MATCH($C6,'Weekly Stats'!$A:$A,0)),"")</f>
        <v>0</v>
      </c>
      <c r="P6">
        <f>IFERROR(INDEX('Weekly Stats'!N:N,MATCH($C6,'Weekly Stats'!$A:$A,0)),"")</f>
        <v>1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4.25</v>
      </c>
      <c r="Z6" s="47">
        <f t="shared" si="3"/>
        <v>18</v>
      </c>
    </row>
    <row r="7" spans="1:37">
      <c r="B7" t="s">
        <v>149</v>
      </c>
      <c r="C7" s="27" t="str" cm="1">
        <f t="array" ref="C7">IFERROR(INDEX(Lineups!D:D,MATCH(B$2&amp;B7,Lineups!A:A&amp;Lineups!B:B,0)),"")</f>
        <v>Jacory Croskey-Merritt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11</v>
      </c>
      <c r="J7">
        <f>IFERROR(INDEX('Weekly Stats'!H:H,MATCH($C7,'Weekly Stats'!$A:$A,0)),"")</f>
        <v>82</v>
      </c>
      <c r="K7">
        <f>IFERROR(INDEX('Weekly Stats'!I:I,MATCH($C7,'Weekly Stats'!$A:$A,0)),"")</f>
        <v>1</v>
      </c>
      <c r="L7">
        <f>IFERROR(INDEX('Weekly Stats'!J:J,MATCH($C7,'Weekly Stats'!$A:$A,0)),"")</f>
        <v>0</v>
      </c>
      <c r="M7">
        <f>IFERROR(INDEX('Weekly Stats'!K:K,MATCH($C7,'Weekly Stats'!$A:$A,0)),"")</f>
        <v>0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7.45</v>
      </c>
      <c r="Z7" s="47" t="str">
        <f t="shared" si="3"/>
        <v/>
      </c>
    </row>
    <row r="8" spans="1:37">
      <c r="B8" t="s">
        <v>150</v>
      </c>
      <c r="C8" s="27" t="str" cm="1">
        <f t="array" ref="C8">IFERROR(INDEX(Lineups!D:D,MATCH(B$2&amp;B8,Lineups!A:A&amp;Lineups!B:B,0)),"")</f>
        <v>J.K. Dobbins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18</v>
      </c>
      <c r="J8">
        <f>IFERROR(INDEX('Weekly Stats'!H:H,MATCH($C8,'Weekly Stats'!$A:$A,0)),"")</f>
        <v>68</v>
      </c>
      <c r="K8">
        <f>IFERROR(INDEX('Weekly Stats'!I:I,MATCH($C8,'Weekly Stats'!$A:$A,0)),"")</f>
        <v>1</v>
      </c>
      <c r="L8">
        <f>IFERROR(INDEX('Weekly Stats'!J:J,MATCH($C8,'Weekly Stats'!$A:$A,0)),"")</f>
        <v>2</v>
      </c>
      <c r="M8">
        <f>IFERROR(INDEX('Weekly Stats'!K:K,MATCH($C8,'Weekly Stats'!$A:$A,0)),"")</f>
        <v>6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3.78</v>
      </c>
      <c r="Z8" s="47">
        <f t="shared" si="3"/>
        <v>3</v>
      </c>
    </row>
    <row r="9" spans="1:37">
      <c r="B9" t="s">
        <v>154</v>
      </c>
      <c r="C9" s="27" t="str" cm="1">
        <f t="array" ref="C9">IFERROR(INDEX(Lineups!D:D,MATCH(B$2&amp;B9,Lineups!A:A&amp;Lineups!B:B,0)),"")</f>
        <v>Brock Bowers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8</v>
      </c>
      <c r="M9">
        <f>IFERROR(INDEX('Weekly Stats'!K:K,MATCH($C9,'Weekly Stats'!$A:$A,0)),"")</f>
        <v>110</v>
      </c>
      <c r="N9">
        <f>IFERROR(INDEX('Weekly Stats'!L:L,MATCH($C9,'Weekly Stats'!$A:$A,0)),"")</f>
        <v>1</v>
      </c>
      <c r="O9">
        <f>IFERROR(INDEX('Weekly Stats'!M:M,MATCH($C9,'Weekly Stats'!$A:$A,0)),"")</f>
        <v>1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13.75</v>
      </c>
    </row>
    <row r="10" spans="1:37">
      <c r="B10" t="s">
        <v>155</v>
      </c>
      <c r="C10" s="27" t="str" cm="1">
        <f t="array" ref="C10">IFERROR(INDEX(Lineups!D:D,MATCH(B$2&amp;B10,Lineups!A:A&amp;Lineups!B:B,0)),"")</f>
        <v>Garrett Wilson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7</v>
      </c>
      <c r="M10">
        <f>IFERROR(INDEX('Weekly Stats'!K:K,MATCH($C10,'Weekly Stats'!$A:$A,0)),"")</f>
        <v>104</v>
      </c>
      <c r="N10">
        <f>IFERROR(INDEX('Weekly Stats'!L:L,MATCH($C10,'Weekly Stats'!$A:$A,0)),"")</f>
        <v>1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14.86</v>
      </c>
    </row>
    <row r="11" spans="1:37">
      <c r="B11" t="s">
        <v>156</v>
      </c>
      <c r="C11" s="27" t="str" cm="1">
        <f t="array" ref="C11">IFERROR(INDEX(Lineups!D:D,MATCH(B$2&amp;B11,Lineups!A:A&amp;Lineups!B:B,0)),"")</f>
        <v>George Kittle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5</v>
      </c>
      <c r="M11">
        <f>IFERROR(INDEX('Weekly Stats'!K:K,MATCH($C11,'Weekly Stats'!$A:$A,0)),"")</f>
        <v>24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4.8</v>
      </c>
    </row>
    <row r="12" spans="1:37" ht="13.5" thickBot="1">
      <c r="B12" t="s">
        <v>160</v>
      </c>
      <c r="C12" s="27" t="str" cm="1">
        <f t="array" ref="C12">IFERROR(INDEX(Lineups!D:D,MATCH(B$2&amp;B12,Lineups!A:A&amp;Lineups!B:B,0)),"")</f>
        <v>Tyler Loop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3</v>
      </c>
      <c r="R12">
        <f>IFERROR(INDEX('Weekly Stats'!P:P,MATCH($C12,'Weekly Stats'!$A:$A,0)),"")</f>
        <v>1</v>
      </c>
      <c r="S12">
        <f>IFERROR(INDEX('Weekly Stats'!Q:Q,MATCH($C12,'Weekly Stats'!$A:$A,0)),"")</f>
        <v>0</v>
      </c>
      <c r="T12">
        <f>IFERROR(INDEX('Weekly Stats'!R:R,MATCH($C12,'Weekly Stats'!$A:$A,0)),"")</f>
        <v>2</v>
      </c>
      <c r="U12">
        <f>IFERROR(INDEX('Weekly Stats'!S:S,MATCH($C12,'Weekly Stats'!$A:$A,0)),"")</f>
        <v>0</v>
      </c>
      <c r="V12">
        <f>IFERROR(INDEX('Weekly Stats'!T:T,MATCH($C12,'Weekly Stats'!$A:$A,0)),"")</f>
        <v>1</v>
      </c>
      <c r="W12">
        <f t="shared" si="0"/>
        <v>10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42</v>
      </c>
      <c r="E13" s="40">
        <f t="shared" ref="E13:Q13" si="5">SUM(E4:E12)</f>
        <v>68</v>
      </c>
      <c r="F13" s="40">
        <f t="shared" si="5"/>
        <v>526</v>
      </c>
      <c r="G13" s="40">
        <f t="shared" si="5"/>
        <v>3</v>
      </c>
      <c r="H13" s="40">
        <f t="shared" si="5"/>
        <v>3</v>
      </c>
      <c r="I13" s="40">
        <f t="shared" si="5"/>
        <v>57</v>
      </c>
      <c r="J13" s="40">
        <f t="shared" si="5"/>
        <v>282</v>
      </c>
      <c r="K13" s="40">
        <f t="shared" si="5"/>
        <v>2</v>
      </c>
      <c r="L13" s="40">
        <f t="shared" si="5"/>
        <v>23</v>
      </c>
      <c r="M13" s="40">
        <f t="shared" si="5"/>
        <v>262</v>
      </c>
      <c r="N13" s="40">
        <f t="shared" si="5"/>
        <v>3</v>
      </c>
      <c r="O13" s="40">
        <f t="shared" si="5"/>
        <v>1</v>
      </c>
      <c r="P13" s="40">
        <f t="shared" si="5"/>
        <v>1</v>
      </c>
      <c r="Q13" s="40">
        <f t="shared" si="5"/>
        <v>3</v>
      </c>
      <c r="R13" s="40">
        <f t="shared" ref="R13:W13" si="6">SUM(R4:R12)</f>
        <v>1</v>
      </c>
      <c r="S13" s="40">
        <f t="shared" si="6"/>
        <v>0</v>
      </c>
      <c r="T13" s="40">
        <f t="shared" si="6"/>
        <v>2</v>
      </c>
      <c r="U13" s="40">
        <f t="shared" si="6"/>
        <v>0</v>
      </c>
      <c r="V13" s="40">
        <f t="shared" si="6"/>
        <v>1</v>
      </c>
      <c r="W13" s="40">
        <f t="shared" si="6"/>
        <v>10</v>
      </c>
      <c r="X13" s="46">
        <f>IFERROR(ROUND(D13/E13,3),0)</f>
        <v>0.61799999999999999</v>
      </c>
      <c r="Y13" s="48">
        <f>IFERROR(ROUND(J13/I13,2),0)</f>
        <v>4.95</v>
      </c>
      <c r="Z13" s="48">
        <f>IFERROR(ROUND(M13/L13,2),0)</f>
        <v>11.39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161</v>
      </c>
      <c r="C15" s="27" t="str" cm="1">
        <f t="array" ref="C15">IFERROR(INDEX(Lineups!D:D,MATCH(B$2&amp;B15,Lineups!A:A&amp;Lineups!B:B,0)),"")</f>
        <v>Chicago Bears</v>
      </c>
      <c r="D15" s="41">
        <f>IFERROR(INDEX('Weekly Stats'!C:C,MATCH($C15,'Weekly Stats'!$A:$A,0)),"")</f>
        <v>2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0</v>
      </c>
      <c r="G15" s="41">
        <f>IFERROR(INDEX('Weekly Stats'!F:F,MATCH($C15,'Weekly Stats'!$A:$A,0)),"")</f>
        <v>428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31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162</v>
      </c>
      <c r="C17" s="42" t="str" cm="1">
        <f t="array" ref="C17">IFERROR(INDEX(Lineups!D:D,MATCH(B$2&amp;B17,Lineups!A:A&amp;Lineups!B:B,0)),"")</f>
        <v>Sean Payton</v>
      </c>
      <c r="D17" s="41">
        <f>IFERROR(INDEX('Weekly Stats'!AC:AC,MATCH(C17,'Weekly Stats'!AB:AB,0))-INDEX('Weekly Stats'!AD:AD,MATCH(C17,'Weekly Stats'!AB:AB,0)),"")</f>
        <v>6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2</v>
      </c>
      <c r="E20" s="7">
        <f t="shared" ref="E20:I20" si="7">SUM(E21:E22)</f>
        <v>6</v>
      </c>
      <c r="F20" s="7">
        <f t="shared" si="7"/>
        <v>6</v>
      </c>
      <c r="G20" s="7">
        <f t="shared" si="7"/>
        <v>0</v>
      </c>
      <c r="H20" s="7">
        <f t="shared" si="7"/>
        <v>9</v>
      </c>
      <c r="I20" s="7">
        <f t="shared" si="7"/>
        <v>0</v>
      </c>
      <c r="J20" s="7">
        <f>SUM(J21:J22)</f>
        <v>5</v>
      </c>
      <c r="K20" s="7">
        <f t="shared" ref="K20:Y20" si="8">SUM(K21:K22)</f>
        <v>0</v>
      </c>
      <c r="L20" s="7">
        <f t="shared" si="8"/>
        <v>6</v>
      </c>
      <c r="M20" s="7">
        <f t="shared" si="8"/>
        <v>0</v>
      </c>
      <c r="N20" s="7">
        <f t="shared" si="8"/>
        <v>0</v>
      </c>
      <c r="O20" s="7">
        <f t="shared" si="8"/>
        <v>0</v>
      </c>
      <c r="P20" s="7">
        <f t="shared" si="8"/>
        <v>3</v>
      </c>
      <c r="Q20" s="7">
        <f t="shared" si="8"/>
        <v>3</v>
      </c>
      <c r="R20" s="7">
        <f t="shared" si="8"/>
        <v>1</v>
      </c>
      <c r="S20" s="7">
        <f t="shared" si="8"/>
        <v>0</v>
      </c>
      <c r="T20" s="7">
        <f t="shared" si="8"/>
        <v>4</v>
      </c>
      <c r="U20" s="7">
        <f t="shared" si="8"/>
        <v>0</v>
      </c>
      <c r="V20" s="7">
        <f t="shared" si="8"/>
        <v>-6</v>
      </c>
      <c r="W20" s="7">
        <f t="shared" si="8"/>
        <v>-3</v>
      </c>
      <c r="X20" s="7">
        <f t="shared" si="8"/>
        <v>0</v>
      </c>
      <c r="Y20" s="7">
        <f t="shared" si="8"/>
        <v>-2</v>
      </c>
      <c r="Z20" s="7">
        <f>SUM(Z21:Z22)</f>
        <v>0</v>
      </c>
      <c r="AA20" s="7">
        <f t="shared" ref="AA20" si="9">SUM(AA21:AA22)</f>
        <v>0</v>
      </c>
      <c r="AB20" s="7">
        <f>SUM(D20:AA20)</f>
        <v>34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34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3</v>
      </c>
      <c r="I21">
        <f>IF(K13&gt;=4,2,0)</f>
        <v>0</v>
      </c>
      <c r="J21">
        <f>IFERROR(IF(Y13&gt;=4.5,2,0),0)</f>
        <v>2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1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6</v>
      </c>
      <c r="F22">
        <f>IF(G13&gt;G38,6,0)</f>
        <v>6</v>
      </c>
      <c r="G22">
        <f>IF(H13&lt;H38,2,0)</f>
        <v>0</v>
      </c>
      <c r="H22">
        <f>IF(J13&gt;J38,6,0)</f>
        <v>6</v>
      </c>
      <c r="I22">
        <f>IF(K13&gt;K38,6,0)</f>
        <v>0</v>
      </c>
      <c r="J22">
        <f>IFERROR(IF(Y13&gt;Y38,3,0),0)</f>
        <v>3</v>
      </c>
      <c r="K22">
        <f>IF(M13&gt;M38,6,0)</f>
        <v>0</v>
      </c>
      <c r="L22">
        <f>IF(N13&gt;N38,6,0)</f>
        <v>6</v>
      </c>
      <c r="M22">
        <f>IFERROR(IF(Z13&gt;Z38,2,0),0)</f>
        <v>0</v>
      </c>
      <c r="N22">
        <f>IF(L13&gt;L38,2,0)</f>
        <v>0</v>
      </c>
      <c r="O22">
        <f>IF(P13&gt;P38,2,0)</f>
        <v>0</v>
      </c>
      <c r="P22">
        <f>IF(O13&lt;O38,3,0)</f>
        <v>3</v>
      </c>
      <c r="Q22">
        <f>IFERROR(IF(W13&gt;W38,3,0),0)</f>
        <v>3</v>
      </c>
      <c r="R22">
        <f>IF(R13&gt;R38,1,0)</f>
        <v>1</v>
      </c>
      <c r="S22">
        <f>IF(S13&gt;S38,2,0)</f>
        <v>0</v>
      </c>
      <c r="T22">
        <f>IF((T13+U13)&gt;(T38+U38),3,0)</f>
        <v>3</v>
      </c>
      <c r="U22" s="10" t="s">
        <v>27</v>
      </c>
      <c r="V22">
        <f>IF(I15&lt;=I40,0,-6)</f>
        <v>-6</v>
      </c>
      <c r="W22">
        <f>IF(G15&lt;=G40,0,-3)</f>
        <v>-3</v>
      </c>
      <c r="X22">
        <f>IF(D15&gt;=D40,0,-2)</f>
        <v>0</v>
      </c>
      <c r="Y22">
        <f>IF(E15&gt;=E40,0,-2)</f>
        <v>-2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0</v>
      </c>
      <c r="F23">
        <f>IF(G38&gt;G13,6,0)</f>
        <v>0</v>
      </c>
      <c r="G23">
        <f>IF(H38&lt;H13,2,0)</f>
        <v>2</v>
      </c>
      <c r="H23">
        <f>IF(J38&gt;J13,6,0)</f>
        <v>0</v>
      </c>
      <c r="I23">
        <f>IF(K38&gt;K13,6,0)</f>
        <v>6</v>
      </c>
      <c r="J23">
        <f>IFERROR(IF(Y38&gt;Y13,3,0),0)</f>
        <v>0</v>
      </c>
      <c r="K23">
        <f>IF(M38&gt;M13,6,0)</f>
        <v>6</v>
      </c>
      <c r="L23">
        <f>IF(N38&gt;N13,6,0)</f>
        <v>0</v>
      </c>
      <c r="M23">
        <f>IFERROR(IF(Z38&gt;Z13,2,0),0)</f>
        <v>2</v>
      </c>
      <c r="N23">
        <f>IF(L38&gt;L13,2,0)</f>
        <v>2</v>
      </c>
      <c r="O23">
        <f>IF(P38&gt;P13,2,0)</f>
        <v>0</v>
      </c>
      <c r="P23">
        <f>IF(O38&lt;O13,3,0)</f>
        <v>0</v>
      </c>
      <c r="Q23">
        <f>IFERROR(IF(W38&gt;W13,3,0),0)</f>
        <v>0</v>
      </c>
      <c r="R23">
        <f>IF(R38&gt;R13,1,0)</f>
        <v>0</v>
      </c>
      <c r="S23">
        <f>IF(S38&gt;S13,2,0)</f>
        <v>2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0</v>
      </c>
      <c r="X23">
        <f>IF(D40&gt;=D15,0,-2)</f>
        <v>0</v>
      </c>
      <c r="Y23">
        <f>IF(E40&gt;=E15,0,-2)</f>
        <v>0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3</v>
      </c>
      <c r="I24">
        <f>IF(K38&gt;=4,2,0)</f>
        <v>0</v>
      </c>
      <c r="J24">
        <f>IFERROR(IF(Y38&gt;=4.5,2,0),0)</f>
        <v>2</v>
      </c>
      <c r="K24">
        <f>IF(M38&gt;=325,3,0)</f>
        <v>3</v>
      </c>
      <c r="L24">
        <f>IF(N38&gt;=4,2,0)</f>
        <v>0</v>
      </c>
      <c r="M24">
        <f>IFERROR(IF(Z38&gt;=12,2,0),0)</f>
        <v>2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0</v>
      </c>
      <c r="F25" s="7">
        <f t="shared" si="10"/>
        <v>0</v>
      </c>
      <c r="G25" s="7">
        <f t="shared" si="10"/>
        <v>2</v>
      </c>
      <c r="H25" s="7">
        <f t="shared" si="10"/>
        <v>3</v>
      </c>
      <c r="I25" s="7">
        <f t="shared" si="10"/>
        <v>6</v>
      </c>
      <c r="J25" s="7">
        <f t="shared" si="10"/>
        <v>2</v>
      </c>
      <c r="K25" s="7">
        <f t="shared" si="10"/>
        <v>9</v>
      </c>
      <c r="L25" s="7">
        <f t="shared" si="10"/>
        <v>0</v>
      </c>
      <c r="M25" s="7">
        <f t="shared" si="10"/>
        <v>4</v>
      </c>
      <c r="N25" s="7">
        <f t="shared" si="10"/>
        <v>2</v>
      </c>
      <c r="O25" s="7">
        <f t="shared" si="10"/>
        <v>0</v>
      </c>
      <c r="P25" s="7">
        <f t="shared" si="10"/>
        <v>0</v>
      </c>
      <c r="Q25" s="7">
        <f t="shared" si="10"/>
        <v>0</v>
      </c>
      <c r="R25" s="7">
        <f t="shared" si="10"/>
        <v>0</v>
      </c>
      <c r="S25" s="7">
        <f t="shared" si="10"/>
        <v>2</v>
      </c>
      <c r="T25" s="7">
        <f t="shared" si="10"/>
        <v>0</v>
      </c>
      <c r="U25" s="7">
        <f t="shared" si="10"/>
        <v>0</v>
      </c>
      <c r="V25" s="7">
        <f t="shared" si="10"/>
        <v>0</v>
      </c>
      <c r="W25" s="7">
        <f t="shared" si="10"/>
        <v>0</v>
      </c>
      <c r="X25" s="7">
        <f t="shared" si="10"/>
        <v>0</v>
      </c>
      <c r="Y25" s="7">
        <f t="shared" si="10"/>
        <v>0</v>
      </c>
      <c r="Z25" s="7">
        <f t="shared" si="10"/>
        <v>0</v>
      </c>
      <c r="AA25" s="7">
        <f t="shared" si="10"/>
        <v>0</v>
      </c>
      <c r="AB25" s="7">
        <f>SUM(D25:AA25)</f>
        <v>30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30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409</v>
      </c>
      <c r="U26" s="21" t="s">
        <v>408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8</v>
      </c>
      <c r="B27" s="19" t="str">
        <f>IFERROR(INDEX(Data!I:I,MATCH(A27,Data!H:H,0)),"")</f>
        <v>Ctrl Alt Defeat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408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144</v>
      </c>
      <c r="C29" s="27" t="str" cm="1">
        <f t="array" ref="C29">IFERROR(INDEX(Lineups!D:D,MATCH(B$27&amp;B29,Lineups!A:A&amp;Lineups!B:B,0)),"")</f>
        <v>Bo Nix</v>
      </c>
      <c r="D29">
        <f>IFERROR(INDEX('Weekly Stats'!B:B,MATCH($C29,'Weekly Stats'!$A:$A,0)),"")</f>
        <v>16</v>
      </c>
      <c r="E29">
        <f>IFERROR(INDEX('Weekly Stats'!C:C,MATCH($C29,'Weekly Stats'!$A:$A,0)),"")</f>
        <v>27</v>
      </c>
      <c r="F29">
        <f>IFERROR(INDEX('Weekly Stats'!D:D,MATCH($C29,'Weekly Stats'!$A:$A,0)),"")</f>
        <v>123</v>
      </c>
      <c r="G29">
        <f>IFERROR(INDEX('Weekly Stats'!E:E,MATCH($C29,'Weekly Stats'!$A:$A,0)),"")</f>
        <v>1</v>
      </c>
      <c r="H29">
        <f>IFERROR(INDEX('Weekly Stats'!F:F,MATCH($C29,'Weekly Stats'!$A:$A,0)),"")</f>
        <v>0</v>
      </c>
      <c r="I29">
        <f>IFERROR(INDEX('Weekly Stats'!G:G,MATCH($C29,'Weekly Stats'!$A:$A,0)),"")</f>
        <v>4</v>
      </c>
      <c r="J29">
        <f>IFERROR(INDEX('Weekly Stats'!H:H,MATCH($C29,'Weekly Stats'!$A:$A,0)),"")</f>
        <v>10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1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0.59299999999999997</v>
      </c>
      <c r="Y29" s="47">
        <f>IFERROR(ROUND(J29/I29,2),"")</f>
        <v>2.5</v>
      </c>
      <c r="Z29" s="47" t="str">
        <f>IFERROR(ROUND(M29/L29,2),"")</f>
        <v/>
      </c>
    </row>
    <row r="30" spans="1:32">
      <c r="B30" t="s">
        <v>145</v>
      </c>
      <c r="C30" s="27" t="str" cm="1">
        <f t="array" ref="C30">IFERROR(INDEX(Lineups!D:D,MATCH(B$27&amp;B30,Lineups!A:A&amp;Lineups!B:B,0)),"")</f>
        <v>Tyler Shough</v>
      </c>
      <c r="D30">
        <f>IFERROR(INDEX('Weekly Stats'!B:B,MATCH($C30,'Weekly Stats'!$A:$A,0)),"")</f>
        <v>16</v>
      </c>
      <c r="E30">
        <f>IFERROR(INDEX('Weekly Stats'!C:C,MATCH($C30,'Weekly Stats'!$A:$A,0)),"")</f>
        <v>25</v>
      </c>
      <c r="F30">
        <f>IFERROR(INDEX('Weekly Stats'!D:D,MATCH($C30,'Weekly Stats'!$A:$A,0)),"")</f>
        <v>96</v>
      </c>
      <c r="G30">
        <f>IFERROR(INDEX('Weekly Stats'!E:E,MATCH($C30,'Weekly Stats'!$A:$A,0)),"")</f>
        <v>0</v>
      </c>
      <c r="H30">
        <f>IFERROR(INDEX('Weekly Stats'!F:F,MATCH($C30,'Weekly Stats'!$A:$A,0)),"")</f>
        <v>2</v>
      </c>
      <c r="I30">
        <f>IFERROR(INDEX('Weekly Stats'!G:G,MATCH($C30,'Weekly Stats'!$A:$A,0)),"")</f>
        <v>0</v>
      </c>
      <c r="J30">
        <f>IFERROR(INDEX('Weekly Stats'!H:H,MATCH($C30,'Weekly Stats'!$A:$A,0)),"")</f>
        <v>0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0.64</v>
      </c>
      <c r="Y30" s="47" t="str">
        <f t="shared" ref="Y30:Y37" si="13">IFERROR(ROUND(J30/I30,2),"")</f>
        <v/>
      </c>
      <c r="Z30" s="47" t="str">
        <f t="shared" ref="Z30:Z37" si="14">IFERROR(ROUND(M30/L30,2),"")</f>
        <v/>
      </c>
    </row>
    <row r="31" spans="1:32">
      <c r="B31" t="s">
        <v>148</v>
      </c>
      <c r="C31" s="27" t="str" cm="1">
        <f t="array" ref="C31">IFERROR(INDEX(Lineups!D:D,MATCH(B$27&amp;B31,Lineups!A:A&amp;Lineups!B:B,0)),"")</f>
        <v>Chase Brown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13</v>
      </c>
      <c r="J31">
        <f>IFERROR(INDEX('Weekly Stats'!H:H,MATCH($C31,'Weekly Stats'!$A:$A,0)),"")</f>
        <v>39</v>
      </c>
      <c r="K31">
        <f>IFERROR(INDEX('Weekly Stats'!I:I,MATCH($C31,'Weekly Stats'!$A:$A,0)),"")</f>
        <v>0</v>
      </c>
      <c r="L31">
        <f>IFERROR(INDEX('Weekly Stats'!J:J,MATCH($C31,'Weekly Stats'!$A:$A,0)),"")</f>
        <v>3</v>
      </c>
      <c r="M31">
        <f>IFERROR(INDEX('Weekly Stats'!K:K,MATCH($C31,'Weekly Stats'!$A:$A,0)),"")</f>
        <v>21</v>
      </c>
      <c r="N31">
        <f>IFERROR(INDEX('Weekly Stats'!L:L,MATCH($C31,'Weekly Stats'!$A:$A,0)),"")</f>
        <v>0</v>
      </c>
      <c r="O31">
        <f>IFERROR(INDEX('Weekly Stats'!M:M,MATCH($C31,'Weekly Stats'!$A:$A,0)),"")</f>
        <v>1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3</v>
      </c>
      <c r="Z31" s="47">
        <f t="shared" si="14"/>
        <v>7</v>
      </c>
    </row>
    <row r="32" spans="1:32">
      <c r="B32" t="s">
        <v>149</v>
      </c>
      <c r="C32" s="27" t="str" cm="1">
        <f t="array" ref="C32">IFERROR(INDEX(Lineups!D:D,MATCH(B$27&amp;B32,Lineups!A:A&amp;Lineups!B:B,0)),"")</f>
        <v>Jaylen Warren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15</v>
      </c>
      <c r="J32">
        <f>IFERROR(INDEX('Weekly Stats'!H:H,MATCH($C32,'Weekly Stats'!$A:$A,0)),"")</f>
        <v>101</v>
      </c>
      <c r="K32">
        <f>IFERROR(INDEX('Weekly Stats'!I:I,MATCH($C32,'Weekly Stats'!$A:$A,0)),"")</f>
        <v>1</v>
      </c>
      <c r="L32">
        <f>IFERROR(INDEX('Weekly Stats'!J:J,MATCH($C32,'Weekly Stats'!$A:$A,0)),"")</f>
        <v>6</v>
      </c>
      <c r="M32">
        <f>IFERROR(INDEX('Weekly Stats'!K:K,MATCH($C32,'Weekly Stats'!$A:$A,0)),"")</f>
        <v>87</v>
      </c>
      <c r="N32">
        <f>IFERROR(INDEX('Weekly Stats'!L:L,MATCH($C32,'Weekly Stats'!$A:$A,0)),"")</f>
        <v>1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6.73</v>
      </c>
      <c r="Z32" s="47">
        <f t="shared" si="14"/>
        <v>14.5</v>
      </c>
    </row>
    <row r="33" spans="1:37">
      <c r="B33" t="s">
        <v>150</v>
      </c>
      <c r="C33" s="27" t="str" cm="1">
        <f t="array" ref="C33">IFERROR(INDEX(Lineups!D:D,MATCH(B$27&amp;B33,Lineups!A:A&amp;Lineups!B:B,0)),"")</f>
        <v>James Cook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25</v>
      </c>
      <c r="J33">
        <f>IFERROR(INDEX('Weekly Stats'!H:H,MATCH($C33,'Weekly Stats'!$A:$A,0)),"")</f>
        <v>111</v>
      </c>
      <c r="K33">
        <f>IFERROR(INDEX('Weekly Stats'!I:I,MATCH($C33,'Weekly Stats'!$A:$A,0)),"")</f>
        <v>2</v>
      </c>
      <c r="L33">
        <f>IFERROR(INDEX('Weekly Stats'!J:J,MATCH($C33,'Weekly Stats'!$A:$A,0)),"")</f>
        <v>1</v>
      </c>
      <c r="M33">
        <f>IFERROR(INDEX('Weekly Stats'!K:K,MATCH($C33,'Weekly Stats'!$A:$A,0)),"")</f>
        <v>7</v>
      </c>
      <c r="N33">
        <f>IFERROR(INDEX('Weekly Stats'!L:L,MATCH($C33,'Weekly Stats'!$A:$A,0)),"")</f>
        <v>0</v>
      </c>
      <c r="O33">
        <f>IFERROR(INDEX('Weekly Stats'!M:M,MATCH($C33,'Weekly Stats'!$A:$A,0)),"")</f>
        <v>1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4.4400000000000004</v>
      </c>
      <c r="Z33" s="47">
        <f t="shared" si="14"/>
        <v>7</v>
      </c>
    </row>
    <row r="34" spans="1:37">
      <c r="B34" t="s">
        <v>154</v>
      </c>
      <c r="C34" s="27" t="str" cm="1">
        <f t="array" ref="C34">IFERROR(INDEX(Lineups!D:D,MATCH(B$27&amp;B34,Lineups!A:A&amp;Lineups!B:B,0)),"")</f>
        <v>George Pickens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9</v>
      </c>
      <c r="M34">
        <f>IFERROR(INDEX('Weekly Stats'!K:K,MATCH($C34,'Weekly Stats'!$A:$A,0)),"")</f>
        <v>130</v>
      </c>
      <c r="N34">
        <f>IFERROR(INDEX('Weekly Stats'!L:L,MATCH($C34,'Weekly Stats'!$A:$A,0)),"")</f>
        <v>1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14.44</v>
      </c>
    </row>
    <row r="35" spans="1:37">
      <c r="B35" t="s">
        <v>155</v>
      </c>
      <c r="C35" s="27" t="str" cm="1">
        <f t="array" ref="C35">IFERROR(INDEX(Lineups!D:D,MATCH(B$27&amp;B35,Lineups!A:A&amp;Lineups!B:B,0)),"")</f>
        <v>Matthew Golden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6</v>
      </c>
      <c r="M35">
        <f>IFERROR(INDEX('Weekly Stats'!K:K,MATCH($C35,'Weekly Stats'!$A:$A,0)),"")</f>
        <v>123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1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20.5</v>
      </c>
    </row>
    <row r="36" spans="1:37">
      <c r="B36" t="s">
        <v>156</v>
      </c>
      <c r="C36" s="27" t="str" cm="1">
        <f t="array" ref="C36">IFERROR(INDEX(Lineups!D:D,MATCH(B$27&amp;B36,Lineups!A:A&amp;Lineups!B:B,0)),"")</f>
        <v>Josh Downs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3</v>
      </c>
      <c r="M36">
        <f>IFERROR(INDEX('Weekly Stats'!K:K,MATCH($C36,'Weekly Stats'!$A:$A,0)),"")</f>
        <v>47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15.67</v>
      </c>
    </row>
    <row r="37" spans="1:37" ht="13.5" thickBot="1">
      <c r="B37" t="s">
        <v>160</v>
      </c>
      <c r="C37" s="27" t="str" cm="1">
        <f t="array" ref="C37">IFERROR(INDEX(Lineups!D:D,MATCH(B$27&amp;B37,Lineups!A:A&amp;Lineups!B:B,0)),"")</f>
        <v>Jake Bates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1</v>
      </c>
      <c r="R37">
        <f>IFERROR(INDEX('Weekly Stats'!P:P,MATCH($C37,'Weekly Stats'!$A:$A,0)),"")</f>
        <v>0</v>
      </c>
      <c r="S37">
        <f>IFERROR(INDEX('Weekly Stats'!Q:Q,MATCH($C37,'Weekly Stats'!$A:$A,0)),"")</f>
        <v>1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6</v>
      </c>
      <c r="W37">
        <f t="shared" si="11"/>
        <v>9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32</v>
      </c>
      <c r="E38" s="40">
        <f t="shared" ref="E38:Q38" si="16">SUM(E29:E37)</f>
        <v>52</v>
      </c>
      <c r="F38" s="40">
        <f t="shared" si="16"/>
        <v>219</v>
      </c>
      <c r="G38" s="40">
        <f t="shared" si="16"/>
        <v>1</v>
      </c>
      <c r="H38" s="40">
        <f t="shared" si="16"/>
        <v>2</v>
      </c>
      <c r="I38" s="40">
        <f t="shared" si="16"/>
        <v>57</v>
      </c>
      <c r="J38" s="40">
        <f t="shared" si="16"/>
        <v>261</v>
      </c>
      <c r="K38" s="40">
        <f t="shared" si="16"/>
        <v>3</v>
      </c>
      <c r="L38" s="40">
        <f t="shared" si="16"/>
        <v>28</v>
      </c>
      <c r="M38" s="40">
        <f t="shared" si="16"/>
        <v>415</v>
      </c>
      <c r="N38" s="40">
        <f t="shared" si="16"/>
        <v>2</v>
      </c>
      <c r="O38" s="40">
        <f t="shared" si="16"/>
        <v>3</v>
      </c>
      <c r="P38" s="40">
        <f t="shared" si="16"/>
        <v>1</v>
      </c>
      <c r="Q38" s="40">
        <f t="shared" si="16"/>
        <v>1</v>
      </c>
      <c r="R38" s="40">
        <f t="shared" ref="R38:U38" si="17">SUM(R29:R37)</f>
        <v>0</v>
      </c>
      <c r="S38" s="40">
        <f t="shared" si="17"/>
        <v>1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6</v>
      </c>
      <c r="W38" s="40">
        <f t="shared" si="18"/>
        <v>9</v>
      </c>
      <c r="X38" s="46">
        <f>IFERROR(ROUND(D38/E38,3),0)</f>
        <v>0.61499999999999999</v>
      </c>
      <c r="Y38" s="48">
        <f>IFERROR(ROUND(J38/I38,2),0)</f>
        <v>4.58</v>
      </c>
      <c r="Z38" s="48">
        <f>IFERROR(ROUND(M38/L38,2),0)</f>
        <v>14.82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161</v>
      </c>
      <c r="C40" s="27" t="str" cm="1">
        <f t="array" ref="C40">IFERROR(INDEX(Lineups!D:D,MATCH(B$27&amp;B40,Lineups!A:A&amp;Lineups!B:B,0)),"")</f>
        <v>Washington Commanders</v>
      </c>
      <c r="D40" s="41">
        <f>IFERROR(INDEX('Weekly Stats'!C:C,MATCH($C40,'Weekly Stats'!$A:$A,0)),"")</f>
        <v>2</v>
      </c>
      <c r="E40" s="41">
        <f>IFERROR(INDEX('Weekly Stats'!D:D,MATCH($C40,'Weekly Stats'!$A:$A,0)),"")</f>
        <v>2</v>
      </c>
      <c r="F40" s="41">
        <f>IFERROR(INDEX('Weekly Stats'!E:E,MATCH($C40,'Weekly Stats'!$A:$A,0)),"")</f>
        <v>0</v>
      </c>
      <c r="G40" s="41">
        <f>IFERROR(INDEX('Weekly Stats'!F:F,MATCH($C40,'Weekly Stats'!$A:$A,0)),"")</f>
        <v>408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27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162</v>
      </c>
      <c r="C42" s="42" t="str" cm="1">
        <f t="array" ref="C42">IFERROR(INDEX(Lineups!D:D,MATCH(B$27&amp;B42,Lineups!A:A&amp;Lineups!B:B,0)),"")</f>
        <v>Sean McVay</v>
      </c>
      <c r="D42" s="41">
        <f>IFERROR(INDEX('Weekly Stats'!AC:AC,MATCH(C42,'Weekly Stats'!AB:AB,0))-INDEX('Weekly Stats'!AD:AD,MATCH(C42,'Weekly Stats'!AB:AB,0)),"")</f>
        <v>-3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4</v>
      </c>
      <c r="B46" s="19" t="str">
        <f>IFERROR(INDEX(Data!I:I,MATCH(A46,Data!H:H,0)),"")</f>
        <v>On these Brocks I will ...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408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164</v>
      </c>
      <c r="C48" s="27" t="str" cm="1">
        <f t="array" ref="C48">IFERROR(INDEX(Lineups!D:D,MATCH(B$46&amp;B48,Lineups!A:A&amp;Lineups!B:B,0)),"")</f>
        <v>Trevor Lawrence</v>
      </c>
      <c r="D48">
        <f>IFERROR(INDEX('Weekly Stats'!B:B,MATCH($C48,'Weekly Stats'!$A:$A,0)),"")</f>
        <v>24</v>
      </c>
      <c r="E48">
        <f>IFERROR(INDEX('Weekly Stats'!C:C,MATCH($C48,'Weekly Stats'!$A:$A,0)),"")</f>
        <v>39</v>
      </c>
      <c r="F48">
        <f>IFERROR(INDEX('Weekly Stats'!D:D,MATCH($C48,'Weekly Stats'!$A:$A,0)),"")</f>
        <v>331</v>
      </c>
      <c r="G48">
        <f>IFERROR(INDEX('Weekly Stats'!E:E,MATCH($C48,'Weekly Stats'!$A:$A,0)),"")</f>
        <v>2</v>
      </c>
      <c r="H48">
        <f>IFERROR(INDEX('Weekly Stats'!F:F,MATCH($C48,'Weekly Stats'!$A:$A,0)),"")</f>
        <v>1</v>
      </c>
      <c r="I48">
        <f>IFERROR(INDEX('Weekly Stats'!G:G,MATCH($C48,'Weekly Stats'!$A:$A,0)),"")</f>
        <v>3</v>
      </c>
      <c r="J48">
        <f>IFERROR(INDEX('Weekly Stats'!H:H,MATCH($C48,'Weekly Stats'!$A:$A,0)),"")</f>
        <v>25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0.61499999999999999</v>
      </c>
      <c r="Y48" s="47">
        <f>IFERROR(ROUND(J48/I48,2),"")</f>
        <v>8.33</v>
      </c>
      <c r="Z48" s="47" t="str">
        <f>IFERROR(ROUND(M48/L48,2),"")</f>
        <v/>
      </c>
    </row>
    <row r="49" spans="2:32">
      <c r="B49" t="s">
        <v>165</v>
      </c>
      <c r="C49" s="27" t="str" cm="1">
        <f t="array" ref="C49">IFERROR(INDEX(Lineups!D:D,MATCH(B$46&amp;B49,Lineups!A:A&amp;Lineups!B:B,0)),"")</f>
        <v>Brock Purdy</v>
      </c>
      <c r="D49">
        <f>IFERROR(INDEX('Weekly Stats'!B:B,MATCH($C49,'Weekly Stats'!$A:$A,0)),"")</f>
        <v>19</v>
      </c>
      <c r="E49">
        <f>IFERROR(INDEX('Weekly Stats'!C:C,MATCH($C49,'Weekly Stats'!$A:$A,0)),"")</f>
        <v>29</v>
      </c>
      <c r="F49">
        <f>IFERROR(INDEX('Weekly Stats'!D:D,MATCH($C49,'Weekly Stats'!$A:$A,0)),"")</f>
        <v>189</v>
      </c>
      <c r="G49">
        <f>IFERROR(INDEX('Weekly Stats'!E:E,MATCH($C49,'Weekly Stats'!$A:$A,0)),"")</f>
        <v>2</v>
      </c>
      <c r="H49">
        <f>IFERROR(INDEX('Weekly Stats'!F:F,MATCH($C49,'Weekly Stats'!$A:$A,0)),"")</f>
        <v>1</v>
      </c>
      <c r="I49">
        <f>IFERROR(INDEX('Weekly Stats'!G:G,MATCH($C49,'Weekly Stats'!$A:$A,0)),"")</f>
        <v>5</v>
      </c>
      <c r="J49">
        <f>IFERROR(INDEX('Weekly Stats'!H:H,MATCH($C49,'Weekly Stats'!$A:$A,0)),"")</f>
        <v>6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1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0.65500000000000003</v>
      </c>
      <c r="Y49" s="47">
        <f t="shared" ref="Y49:Y56" si="21">IFERROR(ROUND(J49/I49,2),"")</f>
        <v>1.2</v>
      </c>
      <c r="Z49" s="47" t="str">
        <f t="shared" ref="Z49:Z56" si="22">IFERROR(ROUND(M49/L49,2),"")</f>
        <v/>
      </c>
    </row>
    <row r="50" spans="2:32">
      <c r="B50" t="s">
        <v>168</v>
      </c>
      <c r="C50" s="27" t="str" cm="1">
        <f t="array" ref="C50">IFERROR(INDEX(Lineups!D:D,MATCH(B$46&amp;B50,Lineups!A:A&amp;Lineups!B:B,0)),"")</f>
        <v>Derrick Henry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24</v>
      </c>
      <c r="J50">
        <f>IFERROR(INDEX('Weekly Stats'!H:H,MATCH($C50,'Weekly Stats'!$A:$A,0)),"")</f>
        <v>102</v>
      </c>
      <c r="K50">
        <f>IFERROR(INDEX('Weekly Stats'!I:I,MATCH($C50,'Weekly Stats'!$A:$A,0)),"")</f>
        <v>0</v>
      </c>
      <c r="L50">
        <f>IFERROR(INDEX('Weekly Stats'!J:J,MATCH($C50,'Weekly Stats'!$A:$A,0)),"")</f>
        <v>1</v>
      </c>
      <c r="M50">
        <f>IFERROR(INDEX('Weekly Stats'!K:K,MATCH($C50,'Weekly Stats'!$A:$A,0)),"")</f>
        <v>18</v>
      </c>
      <c r="N50">
        <f>IFERROR(INDEX('Weekly Stats'!L:L,MATCH($C50,'Weekly Stats'!$A:$A,0)),"")</f>
        <v>1</v>
      </c>
      <c r="O50">
        <f>IFERROR(INDEX('Weekly Stats'!M:M,MATCH($C50,'Weekly Stats'!$A:$A,0)),"")</f>
        <v>0</v>
      </c>
      <c r="P50">
        <f>IFERROR(INDEX('Weekly Stats'!N:N,MATCH($C50,'Weekly Stats'!$A:$A,0)),"")</f>
        <v>1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4.25</v>
      </c>
      <c r="Z50" s="47">
        <f t="shared" si="22"/>
        <v>18</v>
      </c>
    </row>
    <row r="51" spans="2:32">
      <c r="B51" t="s">
        <v>169</v>
      </c>
      <c r="C51" s="27" t="str" cm="1">
        <f t="array" ref="C51">IFERROR(INDEX(Lineups!D:D,MATCH(B$46&amp;B51,Lineups!A:A&amp;Lineups!B:B,0)),"")</f>
        <v>Jacory Croskey-Merritt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11</v>
      </c>
      <c r="J51">
        <f>IFERROR(INDEX('Weekly Stats'!H:H,MATCH($C51,'Weekly Stats'!$A:$A,0)),"")</f>
        <v>82</v>
      </c>
      <c r="K51">
        <f>IFERROR(INDEX('Weekly Stats'!I:I,MATCH($C51,'Weekly Stats'!$A:$A,0)),"")</f>
        <v>1</v>
      </c>
      <c r="L51">
        <f>IFERROR(INDEX('Weekly Stats'!J:J,MATCH($C51,'Weekly Stats'!$A:$A,0)),"")</f>
        <v>0</v>
      </c>
      <c r="M51">
        <f>IFERROR(INDEX('Weekly Stats'!K:K,MATCH($C51,'Weekly Stats'!$A:$A,0)),"")</f>
        <v>0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7.45</v>
      </c>
      <c r="Z51" s="47" t="str">
        <f t="shared" si="22"/>
        <v/>
      </c>
    </row>
    <row r="52" spans="2:32">
      <c r="B52" t="s">
        <v>170</v>
      </c>
      <c r="C52" s="27" t="str" cm="1">
        <f t="array" ref="C52">IFERROR(INDEX(Lineups!D:D,MATCH(B$46&amp;B52,Lineups!A:A&amp;Lineups!B:B,0)),"")</f>
        <v>J.K. Dobbins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18</v>
      </c>
      <c r="J52">
        <f>IFERROR(INDEX('Weekly Stats'!H:H,MATCH($C52,'Weekly Stats'!$A:$A,0)),"")</f>
        <v>68</v>
      </c>
      <c r="K52">
        <f>IFERROR(INDEX('Weekly Stats'!I:I,MATCH($C52,'Weekly Stats'!$A:$A,0)),"")</f>
        <v>1</v>
      </c>
      <c r="L52">
        <f>IFERROR(INDEX('Weekly Stats'!J:J,MATCH($C52,'Weekly Stats'!$A:$A,0)),"")</f>
        <v>2</v>
      </c>
      <c r="M52">
        <f>IFERROR(INDEX('Weekly Stats'!K:K,MATCH($C52,'Weekly Stats'!$A:$A,0)),"")</f>
        <v>6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3.78</v>
      </c>
      <c r="Z52" s="47">
        <f t="shared" si="22"/>
        <v>3</v>
      </c>
    </row>
    <row r="53" spans="2:32">
      <c r="B53" t="s">
        <v>174</v>
      </c>
      <c r="C53" s="27" t="str" cm="1">
        <f t="array" ref="C53">IFERROR(INDEX(Lineups!D:D,MATCH(B$46&amp;B53,Lineups!A:A&amp;Lineups!B:B,0)),"")</f>
        <v>Brock Bowers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8</v>
      </c>
      <c r="M53">
        <f>IFERROR(INDEX('Weekly Stats'!K:K,MATCH($C53,'Weekly Stats'!$A:$A,0)),"")</f>
        <v>110</v>
      </c>
      <c r="N53">
        <f>IFERROR(INDEX('Weekly Stats'!L:L,MATCH($C53,'Weekly Stats'!$A:$A,0)),"")</f>
        <v>1</v>
      </c>
      <c r="O53">
        <f>IFERROR(INDEX('Weekly Stats'!M:M,MATCH($C53,'Weekly Stats'!$A:$A,0)),"")</f>
        <v>1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13.75</v>
      </c>
    </row>
    <row r="54" spans="2:32">
      <c r="B54" t="s">
        <v>175</v>
      </c>
      <c r="C54" s="27" t="str" cm="1">
        <f t="array" ref="C54">IFERROR(INDEX(Lineups!D:D,MATCH(B$46&amp;B54,Lineups!A:A&amp;Lineups!B:B,0)),"")</f>
        <v>Garrett Wilson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7</v>
      </c>
      <c r="M54">
        <f>IFERROR(INDEX('Weekly Stats'!K:K,MATCH($C54,'Weekly Stats'!$A:$A,0)),"")</f>
        <v>104</v>
      </c>
      <c r="N54">
        <f>IFERROR(INDEX('Weekly Stats'!L:L,MATCH($C54,'Weekly Stats'!$A:$A,0)),"")</f>
        <v>1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14.86</v>
      </c>
    </row>
    <row r="55" spans="2:32">
      <c r="B55" t="s">
        <v>176</v>
      </c>
      <c r="C55" s="27" t="str" cm="1">
        <f t="array" ref="C55">IFERROR(INDEX(Lineups!D:D,MATCH(B$46&amp;B55,Lineups!A:A&amp;Lineups!B:B,0)),"")</f>
        <v>George Kittle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5</v>
      </c>
      <c r="M55">
        <f>IFERROR(INDEX('Weekly Stats'!K:K,MATCH($C55,'Weekly Stats'!$A:$A,0)),"")</f>
        <v>24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4.8</v>
      </c>
    </row>
    <row r="56" spans="2:32" ht="13.5" thickBot="1">
      <c r="B56" t="s">
        <v>179</v>
      </c>
      <c r="C56" s="27" t="str" cm="1">
        <f t="array" ref="C56">IFERROR(INDEX(Lineups!D:D,MATCH(B$46&amp;B56,Lineups!A:A&amp;Lineups!B:B,0)),"")</f>
        <v>Tyler Loop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3</v>
      </c>
      <c r="R56">
        <f>IFERROR(INDEX('Weekly Stats'!P:P,MATCH($C56,'Weekly Stats'!$A:$A,0)),"")</f>
        <v>1</v>
      </c>
      <c r="S56">
        <f>IFERROR(INDEX('Weekly Stats'!Q:Q,MATCH($C56,'Weekly Stats'!$A:$A,0)),"")</f>
        <v>0</v>
      </c>
      <c r="T56">
        <f>IFERROR(INDEX('Weekly Stats'!R:R,MATCH($C56,'Weekly Stats'!$A:$A,0)),"")</f>
        <v>2</v>
      </c>
      <c r="U56">
        <f>IFERROR(INDEX('Weekly Stats'!S:S,MATCH($C56,'Weekly Stats'!$A:$A,0)),"")</f>
        <v>0</v>
      </c>
      <c r="V56">
        <f>IFERROR(INDEX('Weekly Stats'!T:T,MATCH($C56,'Weekly Stats'!$A:$A,0)),"")</f>
        <v>1</v>
      </c>
      <c r="W56">
        <f t="shared" si="19"/>
        <v>10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43</v>
      </c>
      <c r="E57" s="40">
        <f t="shared" ref="E57:W57" si="24">SUM(E48:E56)</f>
        <v>68</v>
      </c>
      <c r="F57" s="40">
        <f t="shared" si="24"/>
        <v>520</v>
      </c>
      <c r="G57" s="40">
        <f t="shared" si="24"/>
        <v>4</v>
      </c>
      <c r="H57" s="40">
        <f t="shared" si="24"/>
        <v>2</v>
      </c>
      <c r="I57" s="40">
        <f t="shared" si="24"/>
        <v>61</v>
      </c>
      <c r="J57" s="40">
        <f t="shared" si="24"/>
        <v>283</v>
      </c>
      <c r="K57" s="40">
        <f t="shared" si="24"/>
        <v>2</v>
      </c>
      <c r="L57" s="40">
        <f t="shared" si="24"/>
        <v>23</v>
      </c>
      <c r="M57" s="40">
        <f t="shared" si="24"/>
        <v>262</v>
      </c>
      <c r="N57" s="40">
        <f t="shared" si="24"/>
        <v>3</v>
      </c>
      <c r="O57" s="40">
        <f t="shared" si="24"/>
        <v>1</v>
      </c>
      <c r="P57" s="40">
        <f t="shared" si="24"/>
        <v>2</v>
      </c>
      <c r="Q57" s="40">
        <f t="shared" si="24"/>
        <v>3</v>
      </c>
      <c r="R57" s="40">
        <f t="shared" si="24"/>
        <v>1</v>
      </c>
      <c r="S57" s="40">
        <f t="shared" si="24"/>
        <v>0</v>
      </c>
      <c r="T57" s="40">
        <f t="shared" si="24"/>
        <v>2</v>
      </c>
      <c r="U57" s="40">
        <f t="shared" si="24"/>
        <v>0</v>
      </c>
      <c r="V57" s="40">
        <f t="shared" si="24"/>
        <v>1</v>
      </c>
      <c r="W57" s="40">
        <f t="shared" si="24"/>
        <v>10</v>
      </c>
      <c r="X57" s="46">
        <f>IFERROR(ROUND(D57/E57,3),0)</f>
        <v>0.63200000000000001</v>
      </c>
      <c r="Y57" s="48">
        <f>IFERROR(ROUND(J57/I57,2),0)</f>
        <v>4.6399999999999997</v>
      </c>
      <c r="Z57" s="48">
        <f>IFERROR(ROUND(M57/L57,2),0)</f>
        <v>11.39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180</v>
      </c>
      <c r="C59" s="27" t="str" cm="1">
        <f t="array" ref="C59">IFERROR(INDEX(Lineups!D:D,MATCH(B$46&amp;B59,Lineups!A:A&amp;Lineups!B:B,0)),"")</f>
        <v>Chicago Bears</v>
      </c>
      <c r="D59" s="41">
        <f>IFERROR(INDEX('Weekly Stats'!C:C,MATCH($C59,'Weekly Stats'!$A:$A,0)),"")</f>
        <v>2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0</v>
      </c>
      <c r="G59" s="41">
        <f>IFERROR(INDEX('Weekly Stats'!F:F,MATCH($C59,'Weekly Stats'!$A:$A,0)),"")</f>
        <v>428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31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162</v>
      </c>
      <c r="C61" s="42" t="str" cm="1">
        <f t="array" ref="C61">IFERROR(INDEX(Lineups!D:D,MATCH(B$46&amp;B61,Lineups!A:A&amp;Lineups!B:B,0)),"")</f>
        <v>Sean Payton</v>
      </c>
      <c r="D61" s="41">
        <f>IFERROR(INDEX('Weekly Stats'!AC:AC,MATCH(C61,'Weekly Stats'!AB:AB,0))-INDEX('Weekly Stats'!AD:AD,MATCH(C61,'Weekly Stats'!AB:AB,0)),"")</f>
        <v>6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0</v>
      </c>
      <c r="H64" s="7">
        <f t="shared" si="25"/>
        <v>9</v>
      </c>
      <c r="I64" s="7">
        <f t="shared" si="25"/>
        <v>0</v>
      </c>
      <c r="J64" s="7">
        <f>SUM(J65:J66)</f>
        <v>5</v>
      </c>
      <c r="K64" s="7">
        <f t="shared" si="25"/>
        <v>0</v>
      </c>
      <c r="L64" s="7">
        <f t="shared" si="25"/>
        <v>0</v>
      </c>
      <c r="M64" s="7">
        <f t="shared" si="25"/>
        <v>0</v>
      </c>
      <c r="N64" s="7">
        <f t="shared" si="25"/>
        <v>0</v>
      </c>
      <c r="O64" s="7">
        <f t="shared" si="25"/>
        <v>2</v>
      </c>
      <c r="P64" s="7">
        <f t="shared" si="25"/>
        <v>0</v>
      </c>
      <c r="Q64" s="7">
        <f t="shared" si="25"/>
        <v>3</v>
      </c>
      <c r="R64" s="7">
        <f t="shared" si="25"/>
        <v>0</v>
      </c>
      <c r="S64" s="7">
        <f t="shared" si="25"/>
        <v>0</v>
      </c>
      <c r="T64" s="7">
        <f t="shared" si="25"/>
        <v>4</v>
      </c>
      <c r="U64" s="7">
        <f t="shared" si="25"/>
        <v>0</v>
      </c>
      <c r="V64" s="7">
        <f t="shared" si="25"/>
        <v>-6</v>
      </c>
      <c r="W64" s="7">
        <f t="shared" si="25"/>
        <v>-5</v>
      </c>
      <c r="X64" s="7">
        <f t="shared" si="25"/>
        <v>-3</v>
      </c>
      <c r="Y64" s="7">
        <f t="shared" si="25"/>
        <v>-2</v>
      </c>
      <c r="Z64" s="7">
        <f>SUM(Z65:Z66)</f>
        <v>-2</v>
      </c>
      <c r="AA64" s="7">
        <f t="shared" si="25"/>
        <v>-5</v>
      </c>
      <c r="AB64" s="7">
        <f>SUM(D64:AA64)</f>
        <v>0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0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3</v>
      </c>
      <c r="I65">
        <f>IF(K57&gt;=4,2,0)</f>
        <v>0</v>
      </c>
      <c r="J65">
        <f>IFERROR(IF(Y57&gt;=4.5,2,0),0)</f>
        <v>2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1</v>
      </c>
      <c r="U65">
        <f>IF(U57&gt;=1,2,0)</f>
        <v>0</v>
      </c>
      <c r="V65">
        <f>IF(I84&lt;=14,-2,0)</f>
        <v>0</v>
      </c>
      <c r="W65">
        <f>IF(G84&lt;=275,-2,0)</f>
        <v>-2</v>
      </c>
      <c r="X65">
        <f>IF(B71="",0,IF(D84&gt;=5,-1,0))</f>
        <v>-1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Loss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0</v>
      </c>
      <c r="F66">
        <f>IF(G57&gt;G82,6,0)</f>
        <v>0</v>
      </c>
      <c r="G66">
        <f>IF(H57&lt;H82,2,0)</f>
        <v>0</v>
      </c>
      <c r="H66">
        <f>IF(J57&gt;J82,6,0)</f>
        <v>6</v>
      </c>
      <c r="I66">
        <f>IF(K57&gt;K82,6,0)</f>
        <v>0</v>
      </c>
      <c r="J66">
        <f>IFERROR(IF(Y57&gt;Y82,3,0),0)</f>
        <v>3</v>
      </c>
      <c r="K66">
        <f>IF(M57&gt;M82,6,0)</f>
        <v>0</v>
      </c>
      <c r="L66">
        <f>IF(N57&gt;N82,6,0)</f>
        <v>0</v>
      </c>
      <c r="M66">
        <f>IFERROR(IF(Z57&gt;Z82,2,0),0)</f>
        <v>0</v>
      </c>
      <c r="N66">
        <f>IF(L57&gt;L82,2,0)</f>
        <v>0</v>
      </c>
      <c r="O66">
        <f>IF(P57&gt;P82,2,0)</f>
        <v>2</v>
      </c>
      <c r="P66">
        <f>IF(O57&lt;O82,3,0)</f>
        <v>0</v>
      </c>
      <c r="Q66">
        <f>IFERROR(IF(W57&gt;W82,3,0),0)</f>
        <v>3</v>
      </c>
      <c r="R66">
        <f>IF(R57&gt;R82,1,0)</f>
        <v>0</v>
      </c>
      <c r="S66">
        <f>IF(S57&gt;S82,2,0)</f>
        <v>0</v>
      </c>
      <c r="T66">
        <f>IF((T57+U57)&gt;(T82+U82),3,0)</f>
        <v>3</v>
      </c>
      <c r="U66" s="10" t="s">
        <v>27</v>
      </c>
      <c r="V66">
        <f>IF(I59&lt;=I84,0,-6)</f>
        <v>-6</v>
      </c>
      <c r="W66">
        <f>IF(G59&lt;=G84,0,-3)</f>
        <v>-3</v>
      </c>
      <c r="X66">
        <f>IF(D59&gt;=D84,0,-2)</f>
        <v>-2</v>
      </c>
      <c r="Y66">
        <f>IF(E59&gt;=E84,0,-2)</f>
        <v>-2</v>
      </c>
      <c r="Z66">
        <f>IF(F59&gt;=F84,0,-2)</f>
        <v>-2</v>
      </c>
      <c r="AA66">
        <f>IF(H59&gt;=H84,0,-5)</f>
        <v>-5</v>
      </c>
      <c r="AF66" s="11"/>
    </row>
    <row r="67" spans="1:32">
      <c r="B67" s="5"/>
      <c r="C67" s="4" t="s">
        <v>28</v>
      </c>
      <c r="D67">
        <f>IFERROR(IF(X82&gt;X57,2,0),0)</f>
        <v>2</v>
      </c>
      <c r="E67">
        <f>IF(F82&gt;F57,6,0)</f>
        <v>6</v>
      </c>
      <c r="F67">
        <f>IF(G82&gt;G57,6,0)</f>
        <v>0</v>
      </c>
      <c r="G67">
        <f>IF(H82&lt;H57,2,0)</f>
        <v>2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6</v>
      </c>
      <c r="L67">
        <f>IF(N82&gt;N57,6,0)</f>
        <v>0</v>
      </c>
      <c r="M67">
        <f>IFERROR(IF(Z82&gt;Z57,2,0),0)</f>
        <v>2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2</v>
      </c>
      <c r="E68">
        <f>IF(F82&gt;=575,2,0)</f>
        <v>2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2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WIN!</v>
      </c>
    </row>
    <row r="69" spans="1:32">
      <c r="B69" s="5"/>
      <c r="C69" s="16" t="s">
        <v>25</v>
      </c>
      <c r="D69" s="7">
        <f>SUM(D67:D68)</f>
        <v>4</v>
      </c>
      <c r="E69" s="7">
        <f t="shared" ref="E69:AA69" si="26">SUM(E67:E68)</f>
        <v>8</v>
      </c>
      <c r="F69" s="7">
        <f t="shared" si="26"/>
        <v>0</v>
      </c>
      <c r="G69" s="7">
        <f t="shared" si="26"/>
        <v>2</v>
      </c>
      <c r="H69" s="7">
        <f t="shared" si="26"/>
        <v>0</v>
      </c>
      <c r="I69" s="7">
        <f t="shared" si="26"/>
        <v>0</v>
      </c>
      <c r="J69" s="7">
        <f t="shared" si="26"/>
        <v>0</v>
      </c>
      <c r="K69" s="7">
        <f t="shared" si="26"/>
        <v>6</v>
      </c>
      <c r="L69" s="7">
        <f t="shared" si="26"/>
        <v>0</v>
      </c>
      <c r="M69" s="7">
        <f t="shared" si="26"/>
        <v>4</v>
      </c>
      <c r="N69" s="7">
        <f t="shared" si="26"/>
        <v>0</v>
      </c>
      <c r="O69" s="7">
        <f t="shared" si="26"/>
        <v>0</v>
      </c>
      <c r="P69" s="7">
        <f t="shared" si="26"/>
        <v>0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0</v>
      </c>
      <c r="W69" s="7">
        <f t="shared" si="26"/>
        <v>0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24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24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409</v>
      </c>
      <c r="U70" s="21" t="s">
        <v>408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9</v>
      </c>
      <c r="B71" s="19" t="str">
        <f>IFERROR(INDEX(Data!I:I,MATCH(A71,Data!H:H,0)),"")</f>
        <v>Runnin' It Back... Again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408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164</v>
      </c>
      <c r="C73" s="27" t="str" cm="1">
        <f t="array" ref="C73">IFERROR(INDEX(Lineups!D:D,MATCH(B$71&amp;B73,Lineups!A:A&amp;Lineups!B:B,0)),"")</f>
        <v>Josh Allen</v>
      </c>
      <c r="D73">
        <f>IFERROR(INDEX('Weekly Stats'!B:B,MATCH($C73,'Weekly Stats'!$A:$A,0)),"")</f>
        <v>12</v>
      </c>
      <c r="E73">
        <f>IFERROR(INDEX('Weekly Stats'!C:C,MATCH($C73,'Weekly Stats'!$A:$A,0)),"")</f>
        <v>19</v>
      </c>
      <c r="F73">
        <f>IFERROR(INDEX('Weekly Stats'!D:D,MATCH($C73,'Weekly Stats'!$A:$A,0)),"")</f>
        <v>210</v>
      </c>
      <c r="G73">
        <f>IFERROR(INDEX('Weekly Stats'!E:E,MATCH($C73,'Weekly Stats'!$A:$A,0)),"")</f>
        <v>1</v>
      </c>
      <c r="H73">
        <f>IFERROR(INDEX('Weekly Stats'!F:F,MATCH($C73,'Weekly Stats'!$A:$A,0)),"")</f>
        <v>1</v>
      </c>
      <c r="I73">
        <f>IFERROR(INDEX('Weekly Stats'!G:G,MATCH($C73,'Weekly Stats'!$A:$A,0)),"")</f>
        <v>10</v>
      </c>
      <c r="J73">
        <f>IFERROR(INDEX('Weekly Stats'!H:H,MATCH($C73,'Weekly Stats'!$A:$A,0)),"")</f>
        <v>121</v>
      </c>
      <c r="K73">
        <f>IFERROR(INDEX('Weekly Stats'!I:I,MATCH($C73,'Weekly Stats'!$A:$A,0)),"")</f>
        <v>1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1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0.63200000000000001</v>
      </c>
      <c r="Y73" s="47">
        <f>IFERROR(ROUND(J73/I73,2),"")</f>
        <v>12.1</v>
      </c>
      <c r="Z73" s="47" t="str">
        <f>IFERROR(ROUND(M73/L73,2),"")</f>
        <v/>
      </c>
    </row>
    <row r="74" spans="1:32">
      <c r="B74" t="s">
        <v>165</v>
      </c>
      <c r="C74" s="27" t="str" cm="1">
        <f t="array" ref="C74">IFERROR(INDEX(Lineups!D:D,MATCH(B$71&amp;B74,Lineups!A:A&amp;Lineups!B:B,0)),"")</f>
        <v>Matthew Stafford</v>
      </c>
      <c r="D74">
        <f>IFERROR(INDEX('Weekly Stats'!B:B,MATCH($C74,'Weekly Stats'!$A:$A,0)),"")</f>
        <v>40</v>
      </c>
      <c r="E74">
        <f>IFERROR(INDEX('Weekly Stats'!C:C,MATCH($C74,'Weekly Stats'!$A:$A,0)),"")</f>
        <v>54</v>
      </c>
      <c r="F74">
        <f>IFERROR(INDEX('Weekly Stats'!D:D,MATCH($C74,'Weekly Stats'!$A:$A,0)),"")</f>
        <v>383</v>
      </c>
      <c r="G74">
        <f>IFERROR(INDEX('Weekly Stats'!E:E,MATCH($C74,'Weekly Stats'!$A:$A,0)),"")</f>
        <v>3</v>
      </c>
      <c r="H74">
        <f>IFERROR(INDEX('Weekly Stats'!F:F,MATCH($C74,'Weekly Stats'!$A:$A,0)),"")</f>
        <v>0</v>
      </c>
      <c r="I74">
        <f>IFERROR(INDEX('Weekly Stats'!G:G,MATCH($C74,'Weekly Stats'!$A:$A,0)),"")</f>
        <v>0</v>
      </c>
      <c r="J74">
        <f>IFERROR(INDEX('Weekly Stats'!H:H,MATCH($C74,'Weekly Stats'!$A:$A,0)),"")</f>
        <v>0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0.74099999999999999</v>
      </c>
      <c r="Y74" s="47" t="str">
        <f t="shared" ref="Y74:Y81" si="29">IFERROR(ROUND(J74/I74,2),"")</f>
        <v/>
      </c>
      <c r="Z74" s="47" t="str">
        <f t="shared" ref="Z74:Z81" si="30">IFERROR(ROUND(M74/L74,2),"")</f>
        <v/>
      </c>
    </row>
    <row r="75" spans="1:32">
      <c r="B75" t="s">
        <v>168</v>
      </c>
      <c r="C75" s="27" t="str" cm="1">
        <f t="array" ref="C75">IFERROR(INDEX(Lineups!D:D,MATCH(B$71&amp;B75,Lineups!A:A&amp;Lineups!B:B,0)),"")</f>
        <v>Jonathan Taylor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15</v>
      </c>
      <c r="J75">
        <f>IFERROR(INDEX('Weekly Stats'!H:H,MATCH($C75,'Weekly Stats'!$A:$A,0)),"")</f>
        <v>45</v>
      </c>
      <c r="K75">
        <f>IFERROR(INDEX('Weekly Stats'!I:I,MATCH($C75,'Weekly Stats'!$A:$A,0)),"")</f>
        <v>0</v>
      </c>
      <c r="L75">
        <f>IFERROR(INDEX('Weekly Stats'!J:J,MATCH($C75,'Weekly Stats'!$A:$A,0)),"")</f>
        <v>3</v>
      </c>
      <c r="M75">
        <f>IFERROR(INDEX('Weekly Stats'!K:K,MATCH($C75,'Weekly Stats'!$A:$A,0)),"")</f>
        <v>37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3</v>
      </c>
      <c r="Z75" s="47">
        <f t="shared" si="30"/>
        <v>12.33</v>
      </c>
    </row>
    <row r="76" spans="1:32">
      <c r="B76" t="s">
        <v>169</v>
      </c>
      <c r="C76" s="27" t="str" cm="1">
        <f t="array" ref="C76">IFERROR(INDEX(Lineups!D:D,MATCH(B$71&amp;B76,Lineups!A:A&amp;Lineups!B:B,0)),"")</f>
        <v>Emanuel Wilson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20</v>
      </c>
      <c r="J76">
        <f>IFERROR(INDEX('Weekly Stats'!H:H,MATCH($C76,'Weekly Stats'!$A:$A,0)),"")</f>
        <v>61</v>
      </c>
      <c r="K76">
        <f>IFERROR(INDEX('Weekly Stats'!I:I,MATCH($C76,'Weekly Stats'!$A:$A,0)),"")</f>
        <v>1</v>
      </c>
      <c r="L76">
        <f>IFERROR(INDEX('Weekly Stats'!J:J,MATCH($C76,'Weekly Stats'!$A:$A,0)),"")</f>
        <v>2</v>
      </c>
      <c r="M76">
        <f>IFERROR(INDEX('Weekly Stats'!K:K,MATCH($C76,'Weekly Stats'!$A:$A,0)),"")</f>
        <v>11</v>
      </c>
      <c r="N76">
        <f>IFERROR(INDEX('Weekly Stats'!L:L,MATCH($C76,'Weekly Stats'!$A:$A,0)),"")</f>
        <v>0</v>
      </c>
      <c r="O76">
        <f>IFERROR(INDEX('Weekly Stats'!M:M,MATCH($C76,'Weekly Stats'!$A:$A,0)),"")</f>
        <v>1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3.05</v>
      </c>
      <c r="Z76" s="47">
        <f t="shared" si="30"/>
        <v>5.5</v>
      </c>
    </row>
    <row r="77" spans="1:32">
      <c r="B77" t="s">
        <v>170</v>
      </c>
      <c r="C77" s="27" t="str" cm="1">
        <f t="array" ref="C77">IFERROR(INDEX(Lineups!D:D,MATCH(B$71&amp;B77,Lineups!A:A&amp;Lineups!B:B,0)),"")</f>
        <v>Najee Harris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5</v>
      </c>
      <c r="J77">
        <f>IFERROR(INDEX('Weekly Stats'!H:H,MATCH($C77,'Weekly Stats'!$A:$A,0)),"")</f>
        <v>9</v>
      </c>
      <c r="K77">
        <f>IFERROR(INDEX('Weekly Stats'!I:I,MATCH($C77,'Weekly Stats'!$A:$A,0)),"")</f>
        <v>0</v>
      </c>
      <c r="L77">
        <f>IFERROR(INDEX('Weekly Stats'!J:J,MATCH($C77,'Weekly Stats'!$A:$A,0)),"")</f>
        <v>1</v>
      </c>
      <c r="M77">
        <f>IFERROR(INDEX('Weekly Stats'!K:K,MATCH($C77,'Weekly Stats'!$A:$A,0)),"")</f>
        <v>5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1.8</v>
      </c>
      <c r="Z77" s="47">
        <f t="shared" si="30"/>
        <v>5</v>
      </c>
    </row>
    <row r="78" spans="1:32">
      <c r="B78" t="s">
        <v>174</v>
      </c>
      <c r="C78" s="27" t="str" cm="1">
        <f t="array" ref="C78">IFERROR(INDEX(Lineups!D:D,MATCH(B$71&amp;B78,Lineups!A:A&amp;Lineups!B:B,0)),"")</f>
        <v>Justin Jefferson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1</v>
      </c>
      <c r="J78">
        <f>IFERROR(INDEX('Weekly Stats'!H:H,MATCH($C78,'Weekly Stats'!$A:$A,0)),"")</f>
        <v>-11</v>
      </c>
      <c r="K78">
        <f>IFERROR(INDEX('Weekly Stats'!I:I,MATCH($C78,'Weekly Stats'!$A:$A,0)),"")</f>
        <v>0</v>
      </c>
      <c r="L78">
        <f>IFERROR(INDEX('Weekly Stats'!J:J,MATCH($C78,'Weekly Stats'!$A:$A,0)),"")</f>
        <v>6</v>
      </c>
      <c r="M78">
        <f>IFERROR(INDEX('Weekly Stats'!K:K,MATCH($C78,'Weekly Stats'!$A:$A,0)),"")</f>
        <v>79</v>
      </c>
      <c r="N78">
        <f>IFERROR(INDEX('Weekly Stats'!L:L,MATCH($C78,'Weekly Stats'!$A:$A,0)),"")</f>
        <v>1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>
        <f t="shared" si="29"/>
        <v>-11</v>
      </c>
      <c r="Z78" s="47">
        <f t="shared" si="30"/>
        <v>13.17</v>
      </c>
    </row>
    <row r="79" spans="1:32">
      <c r="B79" t="s">
        <v>175</v>
      </c>
      <c r="C79" s="27" t="str" cm="1">
        <f t="array" ref="C79">IFERROR(INDEX(Lineups!D:D,MATCH(B$71&amp;B79,Lineups!A:A&amp;Lineups!B:B,0)),"")</f>
        <v>Nico Collins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5</v>
      </c>
      <c r="M79">
        <f>IFERROR(INDEX('Weekly Stats'!K:K,MATCH($C79,'Weekly Stats'!$A:$A,0)),"")</f>
        <v>56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11.2</v>
      </c>
    </row>
    <row r="80" spans="1:32">
      <c r="B80" t="s">
        <v>176</v>
      </c>
      <c r="C80" s="27" t="str" cm="1">
        <f t="array" ref="C80">IFERROR(INDEX(Lineups!D:D,MATCH(B$71&amp;B80,Lineups!A:A&amp;Lineups!B:B,0)),"")</f>
        <v>Parker Washington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6</v>
      </c>
      <c r="M80">
        <f>IFERROR(INDEX('Weekly Stats'!K:K,MATCH($C80,'Weekly Stats'!$A:$A,0)),"")</f>
        <v>124</v>
      </c>
      <c r="N80">
        <f>IFERROR(INDEX('Weekly Stats'!L:L,MATCH($C80,'Weekly Stats'!$A:$A,0)),"")</f>
        <v>2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20.67</v>
      </c>
    </row>
    <row r="81" spans="2:26" ht="13.5" thickBot="1">
      <c r="B81" t="s">
        <v>179</v>
      </c>
      <c r="C81" s="27" t="str" cm="1">
        <f t="array" ref="C81">IFERROR(INDEX(Lineups!D:D,MATCH(B$71&amp;B81,Lineups!A:A&amp;Lineups!B:B,0)),"")</f>
        <v>Evan McPherson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1</v>
      </c>
      <c r="R81">
        <f>IFERROR(INDEX('Weekly Stats'!P:P,MATCH($C81,'Weekly Stats'!$A:$A,0)),"")</f>
        <v>1</v>
      </c>
      <c r="S81">
        <f>IFERROR(INDEX('Weekly Stats'!Q:Q,MATCH($C81,'Weekly Stats'!$A:$A,0)),"")</f>
        <v>0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4</v>
      </c>
      <c r="W81">
        <f t="shared" si="27"/>
        <v>7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52</v>
      </c>
      <c r="E82" s="40">
        <f t="shared" ref="E82:W82" si="32">SUM(E73:E81)</f>
        <v>73</v>
      </c>
      <c r="F82" s="40">
        <f t="shared" si="32"/>
        <v>593</v>
      </c>
      <c r="G82" s="40">
        <f t="shared" si="32"/>
        <v>4</v>
      </c>
      <c r="H82" s="40">
        <f t="shared" si="32"/>
        <v>1</v>
      </c>
      <c r="I82" s="40">
        <f t="shared" si="32"/>
        <v>51</v>
      </c>
      <c r="J82" s="40">
        <f t="shared" si="32"/>
        <v>225</v>
      </c>
      <c r="K82" s="40">
        <f t="shared" si="32"/>
        <v>2</v>
      </c>
      <c r="L82" s="40">
        <f t="shared" si="32"/>
        <v>23</v>
      </c>
      <c r="M82" s="40">
        <f t="shared" si="32"/>
        <v>312</v>
      </c>
      <c r="N82" s="40">
        <f t="shared" si="32"/>
        <v>3</v>
      </c>
      <c r="O82" s="40">
        <f t="shared" si="32"/>
        <v>1</v>
      </c>
      <c r="P82" s="40">
        <f t="shared" si="32"/>
        <v>1</v>
      </c>
      <c r="Q82" s="40">
        <f t="shared" si="32"/>
        <v>1</v>
      </c>
      <c r="R82" s="40">
        <f t="shared" si="32"/>
        <v>1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4</v>
      </c>
      <c r="W82" s="40">
        <f t="shared" si="32"/>
        <v>7</v>
      </c>
      <c r="X82" s="46">
        <f>IFERROR(ROUND(D82/E82,3),0)</f>
        <v>0.71199999999999997</v>
      </c>
      <c r="Y82" s="48">
        <f>IFERROR(ROUND(J82/I82,2),0)</f>
        <v>4.41</v>
      </c>
      <c r="Z82" s="48">
        <f>IFERROR(ROUND(M82/L82,2),0)</f>
        <v>13.57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180</v>
      </c>
      <c r="C84" s="27" t="str" cm="1">
        <f t="array" ref="C84">IFERROR(INDEX(Lineups!D:D,MATCH(B$71&amp;B84,Lineups!A:A&amp;Lineups!B:B,0)),"")</f>
        <v>San Francisco 49ers</v>
      </c>
      <c r="D84" s="41">
        <f>IFERROR(INDEX('Weekly Stats'!C:C,MATCH($C84,'Weekly Stats'!$A:$A,0)),"")</f>
        <v>5</v>
      </c>
      <c r="E84" s="41">
        <f>IFERROR(INDEX('Weekly Stats'!D:D,MATCH($C84,'Weekly Stats'!$A:$A,0)),"")</f>
        <v>2</v>
      </c>
      <c r="F84" s="41">
        <f>IFERROR(INDEX('Weekly Stats'!E:E,MATCH($C84,'Weekly Stats'!$A:$A,0)),"")</f>
        <v>2</v>
      </c>
      <c r="G84" s="41">
        <f>IFERROR(INDEX('Weekly Stats'!F:F,MATCH($C84,'Weekly Stats'!$A:$A,0)),"")</f>
        <v>251</v>
      </c>
      <c r="H84" s="41">
        <f>IFERROR(INDEX('Weekly Stats'!K:K,MATCH($C84,'Weekly Stats'!$A:$A,0)),"")</f>
        <v>6</v>
      </c>
      <c r="I84" s="41">
        <f>IFERROR(INDEX('Weekly Stats'!G:G,MATCH($C84,'Weekly Stats'!$A:$A,0)),"")</f>
        <v>29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162</v>
      </c>
      <c r="C86" s="42" t="str" cm="1">
        <f t="array" ref="C86">IFERROR(INDEX(Lineups!D:D,MATCH(B$71&amp;B86,Lineups!A:A&amp;Lineups!B:B,0)),"")</f>
        <v>Mike MacDonald</v>
      </c>
      <c r="D86" s="41">
        <f>IFERROR(INDEX('Weekly Stats'!AC:AC,MATCH(C86,'Weekly Stats'!AB:AB,0))-INDEX('Weekly Stats'!AD:AD,MATCH(C86,'Weekly Stats'!AB:AB,0)),"")</f>
        <v>-3</v>
      </c>
    </row>
    <row r="87" spans="2:26" ht="13.5" thickTop="1"/>
  </sheetData>
  <hyperlinks>
    <hyperlink ref="E1" r:id="rId1" xr:uid="{4E3E3874-2240-4664-99B9-43AFC316B34C}"/>
    <hyperlink ref="G1" r:id="rId2" xr:uid="{46B1AD54-6776-4500-9E38-CA6A294DDCBB}"/>
    <hyperlink ref="H1" r:id="rId3" xr:uid="{85C96151-1CCD-45C9-B51F-FE8D8AD9C52F}"/>
    <hyperlink ref="I1" r:id="rId4" xr:uid="{42F6C720-7E53-49DF-9962-1504388A5C72}"/>
    <hyperlink ref="J1" r:id="rId5" xr:uid="{EC7E5B07-A9A4-47AA-85B6-03225012E3AC}"/>
    <hyperlink ref="L1" r:id="rId6" xr:uid="{7BE9DA16-4DD5-4510-A211-A4DA286CC8BB}"/>
    <hyperlink ref="K1" r:id="rId7" xr:uid="{8F6F5ACF-214B-4583-B49A-3B724B9D9F46}"/>
    <hyperlink ref="C1" r:id="rId8" xr:uid="{84F65CCF-8F29-49E8-9118-29E4648FFB9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82585-F962-4B00-9E92-DD086136E47A}">
  <sheetPr codeName="Sheet19">
    <pageSetUpPr autoPageBreaks="0"/>
  </sheetPr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5</v>
      </c>
      <c r="B2" s="19" t="str">
        <f>IFERROR(INDEX(Data!I:I,MATCH(A2,Data!H:H,0)),"")</f>
        <v>Shmall Boto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408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144</v>
      </c>
      <c r="C4" s="27" t="str" cm="1">
        <f t="array" ref="C4">IFERROR(INDEX(Lineups!D:D,MATCH(B$2&amp;B4,Lineups!A:A&amp;Lineups!B:B,0)),"")</f>
        <v>Dak Prescott</v>
      </c>
      <c r="D4">
        <f>IFERROR(INDEX('Weekly Stats'!B:B,MATCH($C4,'Weekly Stats'!$A:$A,0)),"")</f>
        <v>24</v>
      </c>
      <c r="E4">
        <f>IFERROR(INDEX('Weekly Stats'!C:C,MATCH($C4,'Weekly Stats'!$A:$A,0)),"")</f>
        <v>42</v>
      </c>
      <c r="F4">
        <f>IFERROR(INDEX('Weekly Stats'!D:D,MATCH($C4,'Weekly Stats'!$A:$A,0)),"")</f>
        <v>316</v>
      </c>
      <c r="G4">
        <f>IFERROR(INDEX('Weekly Stats'!E:E,MATCH($C4,'Weekly Stats'!$A:$A,0)),"")</f>
        <v>1</v>
      </c>
      <c r="H4">
        <f>IFERROR(INDEX('Weekly Stats'!F:F,MATCH($C4,'Weekly Stats'!$A:$A,0)),"")</f>
        <v>2</v>
      </c>
      <c r="I4">
        <f>IFERROR(INDEX('Weekly Stats'!G:G,MATCH($C4,'Weekly Stats'!$A:$A,0)),"")</f>
        <v>0</v>
      </c>
      <c r="J4">
        <f>IFERROR(INDEX('Weekly Stats'!H:H,MATCH($C4,'Weekly Stats'!$A:$A,0)),"")</f>
        <v>0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0.57099999999999995</v>
      </c>
      <c r="Y4" s="47" t="str">
        <f>IFERROR(ROUND(J4/I4,2),"")</f>
        <v/>
      </c>
      <c r="Z4" s="47" t="str">
        <f>IFERROR(ROUND(M4/L4,2),"")</f>
        <v/>
      </c>
    </row>
    <row r="5" spans="1:37">
      <c r="B5" t="s">
        <v>145</v>
      </c>
      <c r="C5" s="27" t="str" cm="1">
        <f t="array" ref="C5">IFERROR(INDEX(Lineups!D:D,MATCH(B$2&amp;B5,Lineups!A:A&amp;Lineups!B:B,0)),"")</f>
        <v>Deshaun Watson</v>
      </c>
      <c r="D5">
        <f>IFERROR(INDEX('Weekly Stats'!B:B,MATCH($C5,'Weekly Stats'!$A:$A,0)),"")</f>
        <v>15</v>
      </c>
      <c r="E5">
        <f>IFERROR(INDEX('Weekly Stats'!C:C,MATCH($C5,'Weekly Stats'!$A:$A,0)),"")</f>
        <v>33</v>
      </c>
      <c r="F5">
        <f>IFERROR(INDEX('Weekly Stats'!D:D,MATCH($C5,'Weekly Stats'!$A:$A,0)),"")</f>
        <v>155</v>
      </c>
      <c r="G5">
        <f>IFERROR(INDEX('Weekly Stats'!E:E,MATCH($C5,'Weekly Stats'!$A:$A,0)),"")</f>
        <v>1</v>
      </c>
      <c r="H5">
        <f>IFERROR(INDEX('Weekly Stats'!F:F,MATCH($C5,'Weekly Stats'!$A:$A,0)),"")</f>
        <v>0</v>
      </c>
      <c r="I5">
        <f>IFERROR(INDEX('Weekly Stats'!G:G,MATCH($C5,'Weekly Stats'!$A:$A,0)),"")</f>
        <v>6</v>
      </c>
      <c r="J5">
        <f>IFERROR(INDEX('Weekly Stats'!H:H,MATCH($C5,'Weekly Stats'!$A:$A,0)),"")</f>
        <v>40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1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0.45500000000000002</v>
      </c>
      <c r="Y5" s="47">
        <f t="shared" ref="Y5:Y12" si="2">IFERROR(ROUND(J5/I5,2),"")</f>
        <v>6.67</v>
      </c>
      <c r="Z5" s="47" t="str">
        <f t="shared" ref="Z5:Z12" si="3">IFERROR(ROUND(M5/L5,2),"")</f>
        <v/>
      </c>
    </row>
    <row r="6" spans="1:37">
      <c r="B6" t="s">
        <v>148</v>
      </c>
      <c r="C6" s="27" t="str" cm="1">
        <f t="array" ref="C6">IFERROR(INDEX(Lineups!D:D,MATCH(B$2&amp;B6,Lineups!A:A&amp;Lineups!B:B,0)),"")</f>
        <v>Kyren Williams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16</v>
      </c>
      <c r="J6">
        <f>IFERROR(INDEX('Weekly Stats'!H:H,MATCH($C6,'Weekly Stats'!$A:$A,0)),"")</f>
        <v>49</v>
      </c>
      <c r="K6">
        <f>IFERROR(INDEX('Weekly Stats'!I:I,MATCH($C6,'Weekly Stats'!$A:$A,0)),"")</f>
        <v>1</v>
      </c>
      <c r="L6">
        <f>IFERROR(INDEX('Weekly Stats'!J:J,MATCH($C6,'Weekly Stats'!$A:$A,0)),"")</f>
        <v>6</v>
      </c>
      <c r="M6">
        <f>IFERROR(INDEX('Weekly Stats'!K:K,MATCH($C6,'Weekly Stats'!$A:$A,0)),"")</f>
        <v>27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3.06</v>
      </c>
      <c r="Z6" s="47">
        <f t="shared" si="3"/>
        <v>4.5</v>
      </c>
    </row>
    <row r="7" spans="1:37">
      <c r="B7" t="s">
        <v>149</v>
      </c>
      <c r="C7" s="27" t="str" cm="1">
        <f t="array" ref="C7">IFERROR(INDEX(Lineups!D:D,MATCH(B$2&amp;B7,Lineups!A:A&amp;Lineups!B:B,0)),"")</f>
        <v>Jeremiyah Love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12</v>
      </c>
      <c r="J7">
        <f>IFERROR(INDEX('Weekly Stats'!H:H,MATCH($C7,'Weekly Stats'!$A:$A,0)),"")</f>
        <v>22</v>
      </c>
      <c r="K7">
        <f>IFERROR(INDEX('Weekly Stats'!I:I,MATCH($C7,'Weekly Stats'!$A:$A,0)),"")</f>
        <v>0</v>
      </c>
      <c r="L7">
        <f>IFERROR(INDEX('Weekly Stats'!J:J,MATCH($C7,'Weekly Stats'!$A:$A,0)),"")</f>
        <v>0</v>
      </c>
      <c r="M7">
        <f>IFERROR(INDEX('Weekly Stats'!K:K,MATCH($C7,'Weekly Stats'!$A:$A,0)),"")</f>
        <v>0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1.83</v>
      </c>
      <c r="Z7" s="47" t="str">
        <f t="shared" si="3"/>
        <v/>
      </c>
    </row>
    <row r="8" spans="1:37">
      <c r="B8" t="s">
        <v>150</v>
      </c>
      <c r="C8" s="27" t="str" cm="1">
        <f t="array" ref="C8">IFERROR(INDEX(Lineups!D:D,MATCH(B$2&amp;B8,Lineups!A:A&amp;Lineups!B:B,0)),"")</f>
        <v>Woody Marks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15</v>
      </c>
      <c r="J8">
        <f>IFERROR(INDEX('Weekly Stats'!H:H,MATCH($C8,'Weekly Stats'!$A:$A,0)),"")</f>
        <v>62</v>
      </c>
      <c r="K8">
        <f>IFERROR(INDEX('Weekly Stats'!I:I,MATCH($C8,'Weekly Stats'!$A:$A,0)),"")</f>
        <v>0</v>
      </c>
      <c r="L8">
        <f>IFERROR(INDEX('Weekly Stats'!J:J,MATCH($C8,'Weekly Stats'!$A:$A,0)),"")</f>
        <v>4</v>
      </c>
      <c r="M8">
        <f>IFERROR(INDEX('Weekly Stats'!K:K,MATCH($C8,'Weekly Stats'!$A:$A,0)),"")</f>
        <v>23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4.13</v>
      </c>
      <c r="Z8" s="47">
        <f t="shared" si="3"/>
        <v>5.75</v>
      </c>
    </row>
    <row r="9" spans="1:37">
      <c r="B9" t="s">
        <v>154</v>
      </c>
      <c r="C9" s="27" t="str" cm="1">
        <f t="array" ref="C9">IFERROR(INDEX(Lineups!D:D,MATCH(B$2&amp;B9,Lineups!A:A&amp;Lineups!B:B,0)),"")</f>
        <v>Ja'Marr Chase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6</v>
      </c>
      <c r="M9">
        <f>IFERROR(INDEX('Weekly Stats'!K:K,MATCH($C9,'Weekly Stats'!$A:$A,0)),"")</f>
        <v>77</v>
      </c>
      <c r="N9">
        <f>IFERROR(INDEX('Weekly Stats'!L:L,MATCH($C9,'Weekly Stats'!$A:$A,0)),"")</f>
        <v>1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12.83</v>
      </c>
    </row>
    <row r="10" spans="1:37">
      <c r="B10" t="s">
        <v>155</v>
      </c>
      <c r="C10" s="27" t="str" cm="1">
        <f t="array" ref="C10">IFERROR(INDEX(Lineups!D:D,MATCH(B$2&amp;B10,Lineups!A:A&amp;Lineups!B:B,0)),"")</f>
        <v>Tyler Warren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1</v>
      </c>
      <c r="J10">
        <f>IFERROR(INDEX('Weekly Stats'!H:H,MATCH($C10,'Weekly Stats'!$A:$A,0)),"")</f>
        <v>1</v>
      </c>
      <c r="K10">
        <f>IFERROR(INDEX('Weekly Stats'!I:I,MATCH($C10,'Weekly Stats'!$A:$A,0)),"")</f>
        <v>1</v>
      </c>
      <c r="L10">
        <f>IFERROR(INDEX('Weekly Stats'!J:J,MATCH($C10,'Weekly Stats'!$A:$A,0)),"")</f>
        <v>7</v>
      </c>
      <c r="M10">
        <f>IFERROR(INDEX('Weekly Stats'!K:K,MATCH($C10,'Weekly Stats'!$A:$A,0)),"")</f>
        <v>83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>
        <f t="shared" si="2"/>
        <v>1</v>
      </c>
      <c r="Z10" s="47">
        <f t="shared" si="3"/>
        <v>11.86</v>
      </c>
    </row>
    <row r="11" spans="1:37">
      <c r="B11" t="s">
        <v>156</v>
      </c>
      <c r="C11" s="27" t="str" cm="1">
        <f t="array" ref="C11">IFERROR(INDEX(Lineups!D:D,MATCH(B$2&amp;B11,Lineups!A:A&amp;Lineups!B:B,0)),"")</f>
        <v>T.J. Hockenson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1</v>
      </c>
      <c r="M11">
        <f>IFERROR(INDEX('Weekly Stats'!K:K,MATCH($C11,'Weekly Stats'!$A:$A,0)),"")</f>
        <v>7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7</v>
      </c>
    </row>
    <row r="12" spans="1:37" ht="13.5" thickBot="1">
      <c r="B12" t="s">
        <v>160</v>
      </c>
      <c r="C12" s="27" t="str" cm="1">
        <f t="array" ref="C12">IFERROR(INDEX(Lineups!D:D,MATCH(B$2&amp;B12,Lineups!A:A&amp;Lineups!B:B,0)),"")</f>
        <v>Ka'imi Fairbairn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4</v>
      </c>
      <c r="R12">
        <f>IFERROR(INDEX('Weekly Stats'!P:P,MATCH($C12,'Weekly Stats'!$A:$A,0)),"")</f>
        <v>2</v>
      </c>
      <c r="S12">
        <f>IFERROR(INDEX('Weekly Stats'!Q:Q,MATCH($C12,'Weekly Stats'!$A:$A,0)),"")</f>
        <v>1</v>
      </c>
      <c r="T12">
        <f>IFERROR(INDEX('Weekly Stats'!R:R,MATCH($C12,'Weekly Stats'!$A:$A,0)),"")</f>
        <v>1</v>
      </c>
      <c r="U12">
        <f>IFERROR(INDEX('Weekly Stats'!S:S,MATCH($C12,'Weekly Stats'!$A:$A,0)),"")</f>
        <v>0</v>
      </c>
      <c r="V12">
        <f>IFERROR(INDEX('Weekly Stats'!T:T,MATCH($C12,'Weekly Stats'!$A:$A,0)),"")</f>
        <v>2</v>
      </c>
      <c r="W12">
        <f t="shared" si="0"/>
        <v>14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39</v>
      </c>
      <c r="E13" s="40">
        <f t="shared" ref="E13:Q13" si="5">SUM(E4:E12)</f>
        <v>75</v>
      </c>
      <c r="F13" s="40">
        <f t="shared" si="5"/>
        <v>471</v>
      </c>
      <c r="G13" s="40">
        <f t="shared" si="5"/>
        <v>2</v>
      </c>
      <c r="H13" s="40">
        <f t="shared" si="5"/>
        <v>2</v>
      </c>
      <c r="I13" s="40">
        <f t="shared" si="5"/>
        <v>50</v>
      </c>
      <c r="J13" s="40">
        <f t="shared" si="5"/>
        <v>174</v>
      </c>
      <c r="K13" s="40">
        <f t="shared" si="5"/>
        <v>2</v>
      </c>
      <c r="L13" s="40">
        <f t="shared" si="5"/>
        <v>24</v>
      </c>
      <c r="M13" s="40">
        <f t="shared" si="5"/>
        <v>217</v>
      </c>
      <c r="N13" s="40">
        <f t="shared" si="5"/>
        <v>1</v>
      </c>
      <c r="O13" s="40">
        <f t="shared" si="5"/>
        <v>1</v>
      </c>
      <c r="P13" s="40">
        <f t="shared" si="5"/>
        <v>0</v>
      </c>
      <c r="Q13" s="40">
        <f t="shared" si="5"/>
        <v>4</v>
      </c>
      <c r="R13" s="40">
        <f t="shared" ref="R13:W13" si="6">SUM(R4:R12)</f>
        <v>2</v>
      </c>
      <c r="S13" s="40">
        <f t="shared" si="6"/>
        <v>1</v>
      </c>
      <c r="T13" s="40">
        <f t="shared" si="6"/>
        <v>1</v>
      </c>
      <c r="U13" s="40">
        <f t="shared" si="6"/>
        <v>0</v>
      </c>
      <c r="V13" s="40">
        <f t="shared" si="6"/>
        <v>2</v>
      </c>
      <c r="W13" s="40">
        <f t="shared" si="6"/>
        <v>14</v>
      </c>
      <c r="X13" s="46">
        <f>IFERROR(ROUND(D13/E13,3),0)</f>
        <v>0.52</v>
      </c>
      <c r="Y13" s="48">
        <f>IFERROR(ROUND(J13/I13,2),0)</f>
        <v>3.48</v>
      </c>
      <c r="Z13" s="48">
        <f>IFERROR(ROUND(M13/L13,2),0)</f>
        <v>9.0399999999999991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161</v>
      </c>
      <c r="C15" s="27" t="str" cm="1">
        <f t="array" ref="C15">IFERROR(INDEX(Lineups!D:D,MATCH(B$2&amp;B15,Lineups!A:A&amp;Lineups!B:B,0)),"")</f>
        <v>Cleveland Browns</v>
      </c>
      <c r="D15" s="41">
        <f>IFERROR(INDEX('Weekly Stats'!C:C,MATCH($C15,'Weekly Stats'!$A:$A,0)),"")</f>
        <v>4</v>
      </c>
      <c r="E15" s="41">
        <f>IFERROR(INDEX('Weekly Stats'!D:D,MATCH($C15,'Weekly Stats'!$A:$A,0)),"")</f>
        <v>2</v>
      </c>
      <c r="F15" s="41">
        <f>IFERROR(INDEX('Weekly Stats'!E:E,MATCH($C15,'Weekly Stats'!$A:$A,0)),"")</f>
        <v>0</v>
      </c>
      <c r="G15" s="41">
        <f>IFERROR(INDEX('Weekly Stats'!F:F,MATCH($C15,'Weekly Stats'!$A:$A,0)),"")</f>
        <v>276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17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162</v>
      </c>
      <c r="C17" s="42" t="str" cm="1">
        <f t="array" ref="C17">IFERROR(INDEX(Lineups!D:D,MATCH(B$2&amp;B17,Lineups!A:A&amp;Lineups!B:B,0)),"")</f>
        <v>Aaron Glenn</v>
      </c>
      <c r="D17" s="41">
        <f>IFERROR(INDEX('Weekly Stats'!AC:AC,MATCH(C17,'Weekly Stats'!AB:AB,0))-INDEX('Weekly Stats'!AD:AD,MATCH(C17,'Weekly Stats'!AB:AB,0)),"")</f>
        <v>5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7">SUM(E21:E22)</f>
        <v>6</v>
      </c>
      <c r="F20" s="7">
        <f t="shared" si="7"/>
        <v>0</v>
      </c>
      <c r="G20" s="7">
        <f t="shared" si="7"/>
        <v>0</v>
      </c>
      <c r="H20" s="7">
        <f t="shared" si="7"/>
        <v>0</v>
      </c>
      <c r="I20" s="7">
        <f t="shared" si="7"/>
        <v>0</v>
      </c>
      <c r="J20" s="7">
        <f>SUM(J21:J22)</f>
        <v>0</v>
      </c>
      <c r="K20" s="7">
        <f t="shared" ref="K20:Y20" si="8">SUM(K21:K22)</f>
        <v>6</v>
      </c>
      <c r="L20" s="7">
        <f t="shared" si="8"/>
        <v>0</v>
      </c>
      <c r="M20" s="7">
        <f t="shared" si="8"/>
        <v>2</v>
      </c>
      <c r="N20" s="7">
        <f t="shared" si="8"/>
        <v>2</v>
      </c>
      <c r="O20" s="7">
        <f t="shared" si="8"/>
        <v>0</v>
      </c>
      <c r="P20" s="7">
        <f t="shared" si="8"/>
        <v>0</v>
      </c>
      <c r="Q20" s="7">
        <f t="shared" si="8"/>
        <v>2</v>
      </c>
      <c r="R20" s="7">
        <f t="shared" si="8"/>
        <v>1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0</v>
      </c>
      <c r="W20" s="7">
        <f t="shared" si="8"/>
        <v>0</v>
      </c>
      <c r="X20" s="7">
        <f t="shared" si="8"/>
        <v>0</v>
      </c>
      <c r="Y20" s="7">
        <f t="shared" si="8"/>
        <v>0</v>
      </c>
      <c r="Z20" s="7">
        <f>SUM(Z21:Z22)</f>
        <v>-2</v>
      </c>
      <c r="AA20" s="7">
        <f t="shared" ref="AA20" si="9">SUM(AA21:AA22)</f>
        <v>0</v>
      </c>
      <c r="AB20" s="7">
        <f>SUM(D20:AA20)</f>
        <v>17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17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2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6</v>
      </c>
      <c r="F22">
        <f>IF(G13&gt;G38,6,0)</f>
        <v>0</v>
      </c>
      <c r="G22">
        <f>IF(H13&lt;H38,2,0)</f>
        <v>0</v>
      </c>
      <c r="H22">
        <f>IF(J13&gt;J38,6,0)</f>
        <v>0</v>
      </c>
      <c r="I22">
        <f>IF(K13&gt;K38,6,0)</f>
        <v>0</v>
      </c>
      <c r="J22">
        <f>IFERROR(IF(Y13&gt;Y38,3,0),0)</f>
        <v>0</v>
      </c>
      <c r="K22">
        <f>IF(M13&gt;M38,6,0)</f>
        <v>6</v>
      </c>
      <c r="L22">
        <f>IF(N13&gt;N38,6,0)</f>
        <v>0</v>
      </c>
      <c r="M22">
        <f>IFERROR(IF(Z13&gt;Z38,2,0),0)</f>
        <v>2</v>
      </c>
      <c r="N22">
        <f>IF(L13&gt;L38,2,0)</f>
        <v>2</v>
      </c>
      <c r="O22">
        <f>IF(P13&gt;P38,2,0)</f>
        <v>0</v>
      </c>
      <c r="P22">
        <f>IF(O13&lt;O38,3,0)</f>
        <v>0</v>
      </c>
      <c r="Q22">
        <f>IFERROR(IF(W13&gt;W38,3,0),0)</f>
        <v>0</v>
      </c>
      <c r="R22">
        <f>IF(R13&gt;R38,1,0)</f>
        <v>1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0</v>
      </c>
      <c r="X22">
        <f>IF(D15&gt;=D40,0,-2)</f>
        <v>0</v>
      </c>
      <c r="Y22">
        <f>IF(E15&gt;=E40,0,-2)</f>
        <v>0</v>
      </c>
      <c r="Z22">
        <f>IF(F15&gt;=F40,0,-2)</f>
        <v>-2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0</v>
      </c>
      <c r="F23">
        <f>IF(G38&gt;G13,6,0)</f>
        <v>6</v>
      </c>
      <c r="G23">
        <f>IF(H38&lt;H13,2,0)</f>
        <v>2</v>
      </c>
      <c r="H23">
        <f>IF(J38&gt;J13,6,0)</f>
        <v>6</v>
      </c>
      <c r="I23">
        <f>IF(K38&gt;K13,6,0)</f>
        <v>6</v>
      </c>
      <c r="J23">
        <f>IFERROR(IF(Y38&gt;Y13,3,0),0)</f>
        <v>3</v>
      </c>
      <c r="K23">
        <f>IF(M38&gt;M13,6,0)</f>
        <v>0</v>
      </c>
      <c r="L23">
        <f>IF(N38&gt;N13,6,0)</f>
        <v>6</v>
      </c>
      <c r="M23">
        <f>IFERROR(IF(Z38&gt;Z13,2,0),0)</f>
        <v>0</v>
      </c>
      <c r="N23">
        <f>IF(L38&gt;L13,2,0)</f>
        <v>0</v>
      </c>
      <c r="O23">
        <f>IF(P38&gt;P13,2,0)</f>
        <v>0</v>
      </c>
      <c r="P23">
        <f>IF(O38&lt;O13,3,0)</f>
        <v>3</v>
      </c>
      <c r="Q23">
        <f>IFERROR(IF(W38&gt;W13,3,0),0)</f>
        <v>3</v>
      </c>
      <c r="R23">
        <f>IF(R38&gt;R13,1,0)</f>
        <v>0</v>
      </c>
      <c r="S23">
        <f>IF(S38&gt;S13,2,0)</f>
        <v>2</v>
      </c>
      <c r="T23">
        <f>IF((T38+U38)&gt;(T13+U13),3,0)</f>
        <v>0</v>
      </c>
      <c r="U23" s="10" t="s">
        <v>27</v>
      </c>
      <c r="V23">
        <f>IF(I40&lt;=I15,0,-6)</f>
        <v>-6</v>
      </c>
      <c r="W23">
        <f>IF(G40&lt;=G15,0,-3)</f>
        <v>-3</v>
      </c>
      <c r="X23">
        <f>IF(D40&gt;=D15,0,-2)</f>
        <v>-2</v>
      </c>
      <c r="Y23">
        <f>IF(E40&gt;=E15,0,-2)</f>
        <v>-2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2</v>
      </c>
      <c r="E24">
        <f>IF(F38&gt;=575,2,0)</f>
        <v>0</v>
      </c>
      <c r="F24">
        <f>IF(G38&gt;=6,2,0)</f>
        <v>2</v>
      </c>
      <c r="G24" s="10" t="s">
        <v>27</v>
      </c>
      <c r="H24">
        <f>IF(J38&gt;=250,3,0)</f>
        <v>3</v>
      </c>
      <c r="I24">
        <f>IF(K38&gt;=4,2,0)</f>
        <v>0</v>
      </c>
      <c r="J24">
        <f>IFERROR(IF(Y38&gt;=4.5,2,0),0)</f>
        <v>2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2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4</v>
      </c>
      <c r="E25" s="7">
        <f t="shared" ref="E25:AA25" si="10">SUM(E23:E24)</f>
        <v>0</v>
      </c>
      <c r="F25" s="7">
        <f t="shared" si="10"/>
        <v>8</v>
      </c>
      <c r="G25" s="7">
        <f t="shared" si="10"/>
        <v>2</v>
      </c>
      <c r="H25" s="7">
        <f t="shared" si="10"/>
        <v>9</v>
      </c>
      <c r="I25" s="7">
        <f t="shared" si="10"/>
        <v>6</v>
      </c>
      <c r="J25" s="7">
        <f t="shared" si="10"/>
        <v>5</v>
      </c>
      <c r="K25" s="7">
        <f t="shared" si="10"/>
        <v>0</v>
      </c>
      <c r="L25" s="7">
        <f t="shared" si="10"/>
        <v>6</v>
      </c>
      <c r="M25" s="7">
        <f t="shared" si="10"/>
        <v>0</v>
      </c>
      <c r="N25" s="7">
        <f t="shared" si="10"/>
        <v>0</v>
      </c>
      <c r="O25" s="7">
        <f t="shared" si="10"/>
        <v>0</v>
      </c>
      <c r="P25" s="7">
        <f t="shared" si="10"/>
        <v>3</v>
      </c>
      <c r="Q25" s="7">
        <f t="shared" si="10"/>
        <v>5</v>
      </c>
      <c r="R25" s="7">
        <f t="shared" si="10"/>
        <v>0</v>
      </c>
      <c r="S25" s="7">
        <f t="shared" si="10"/>
        <v>2</v>
      </c>
      <c r="T25" s="7">
        <f t="shared" si="10"/>
        <v>0</v>
      </c>
      <c r="U25" s="7">
        <f t="shared" si="10"/>
        <v>0</v>
      </c>
      <c r="V25" s="7">
        <f t="shared" si="10"/>
        <v>-6</v>
      </c>
      <c r="W25" s="7">
        <f t="shared" si="10"/>
        <v>-3</v>
      </c>
      <c r="X25" s="7">
        <f t="shared" si="10"/>
        <v>-2</v>
      </c>
      <c r="Y25" s="7">
        <f t="shared" si="10"/>
        <v>-2</v>
      </c>
      <c r="Z25" s="7">
        <f t="shared" si="10"/>
        <v>0</v>
      </c>
      <c r="AA25" s="7">
        <f t="shared" si="10"/>
        <v>0</v>
      </c>
      <c r="AB25" s="7">
        <f>SUM(D25:AA25)</f>
        <v>37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37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409</v>
      </c>
      <c r="U26" s="21" t="s">
        <v>408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2</v>
      </c>
      <c r="B27" s="19" t="str">
        <f>IFERROR(INDEX(Data!I:I,MATCH(A27,Data!H:H,0)),"")</f>
        <v>Rough Rodgers Goes Riding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408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144</v>
      </c>
      <c r="C29" s="27" t="str" cm="1">
        <f t="array" ref="C29">IFERROR(INDEX(Lineups!D:D,MATCH(B$27&amp;B29,Lineups!A:A&amp;Lineups!B:B,0)),"")</f>
        <v>Aaron Rodgers</v>
      </c>
      <c r="D29">
        <f>IFERROR(INDEX('Weekly Stats'!B:B,MATCH($C29,'Weekly Stats'!$A:$A,0)),"")</f>
        <v>22</v>
      </c>
      <c r="E29">
        <f>IFERROR(INDEX('Weekly Stats'!C:C,MATCH($C29,'Weekly Stats'!$A:$A,0)),"")</f>
        <v>31</v>
      </c>
      <c r="F29">
        <f>IFERROR(INDEX('Weekly Stats'!D:D,MATCH($C29,'Weekly Stats'!$A:$A,0)),"")</f>
        <v>235</v>
      </c>
      <c r="G29">
        <f>IFERROR(INDEX('Weekly Stats'!E:E,MATCH($C29,'Weekly Stats'!$A:$A,0)),"")</f>
        <v>3</v>
      </c>
      <c r="H29">
        <f>IFERROR(INDEX('Weekly Stats'!F:F,MATCH($C29,'Weekly Stats'!$A:$A,0)),"")</f>
        <v>0</v>
      </c>
      <c r="I29">
        <f>IFERROR(INDEX('Weekly Stats'!G:G,MATCH($C29,'Weekly Stats'!$A:$A,0)),"")</f>
        <v>1</v>
      </c>
      <c r="J29">
        <f>IFERROR(INDEX('Weekly Stats'!H:H,MATCH($C29,'Weekly Stats'!$A:$A,0)),"")</f>
        <v>6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0.71</v>
      </c>
      <c r="Y29" s="47">
        <f>IFERROR(ROUND(J29/I29,2),"")</f>
        <v>6</v>
      </c>
      <c r="Z29" s="47" t="str">
        <f>IFERROR(ROUND(M29/L29,2),"")</f>
        <v/>
      </c>
    </row>
    <row r="30" spans="1:32">
      <c r="B30" t="s">
        <v>145</v>
      </c>
      <c r="C30" s="27" t="str" cm="1">
        <f t="array" ref="C30">IFERROR(INDEX(Lineups!D:D,MATCH(B$27&amp;B30,Lineups!A:A&amp;Lineups!B:B,0)),"")</f>
        <v>Joe Burrow</v>
      </c>
      <c r="D30">
        <f>IFERROR(INDEX('Weekly Stats'!B:B,MATCH($C30,'Weekly Stats'!$A:$A,0)),"")</f>
        <v>23</v>
      </c>
      <c r="E30">
        <f>IFERROR(INDEX('Weekly Stats'!C:C,MATCH($C30,'Weekly Stats'!$A:$A,0)),"")</f>
        <v>32</v>
      </c>
      <c r="F30">
        <f>IFERROR(INDEX('Weekly Stats'!D:D,MATCH($C30,'Weekly Stats'!$A:$A,0)),"")</f>
        <v>190</v>
      </c>
      <c r="G30">
        <f>IFERROR(INDEX('Weekly Stats'!E:E,MATCH($C30,'Weekly Stats'!$A:$A,0)),"")</f>
        <v>4</v>
      </c>
      <c r="H30">
        <f>IFERROR(INDEX('Weekly Stats'!F:F,MATCH($C30,'Weekly Stats'!$A:$A,0)),"")</f>
        <v>0</v>
      </c>
      <c r="I30">
        <f>IFERROR(INDEX('Weekly Stats'!G:G,MATCH($C30,'Weekly Stats'!$A:$A,0)),"")</f>
        <v>4</v>
      </c>
      <c r="J30">
        <f>IFERROR(INDEX('Weekly Stats'!H:H,MATCH($C30,'Weekly Stats'!$A:$A,0)),"")</f>
        <v>10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0.71899999999999997</v>
      </c>
      <c r="Y30" s="47">
        <f t="shared" ref="Y30:Y37" si="13">IFERROR(ROUND(J30/I30,2),"")</f>
        <v>2.5</v>
      </c>
      <c r="Z30" s="47" t="str">
        <f t="shared" ref="Z30:Z37" si="14">IFERROR(ROUND(M30/L30,2),"")</f>
        <v/>
      </c>
    </row>
    <row r="31" spans="1:32">
      <c r="B31" t="s">
        <v>148</v>
      </c>
      <c r="C31" s="27" t="str" cm="1">
        <f t="array" ref="C31">IFERROR(INDEX(Lineups!D:D,MATCH(B$27&amp;B31,Lineups!A:A&amp;Lineups!B:B,0)),"")</f>
        <v>Christian McCaffrey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11</v>
      </c>
      <c r="J31">
        <f>IFERROR(INDEX('Weekly Stats'!H:H,MATCH($C31,'Weekly Stats'!$A:$A,0)),"")</f>
        <v>68</v>
      </c>
      <c r="K31">
        <f>IFERROR(INDEX('Weekly Stats'!I:I,MATCH($C31,'Weekly Stats'!$A:$A,0)),"")</f>
        <v>1</v>
      </c>
      <c r="L31">
        <f>IFERROR(INDEX('Weekly Stats'!J:J,MATCH($C31,'Weekly Stats'!$A:$A,0)),"")</f>
        <v>3</v>
      </c>
      <c r="M31">
        <f>IFERROR(INDEX('Weekly Stats'!K:K,MATCH($C31,'Weekly Stats'!$A:$A,0)),"")</f>
        <v>15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6.18</v>
      </c>
      <c r="Z31" s="47">
        <f t="shared" si="14"/>
        <v>5</v>
      </c>
    </row>
    <row r="32" spans="1:32">
      <c r="B32" t="s">
        <v>149</v>
      </c>
      <c r="C32" s="27" t="str" cm="1">
        <f t="array" ref="C32">IFERROR(INDEX(Lineups!D:D,MATCH(B$27&amp;B32,Lineups!A:A&amp;Lineups!B:B,0)),"")</f>
        <v>Bucky Irving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21</v>
      </c>
      <c r="J32">
        <f>IFERROR(INDEX('Weekly Stats'!H:H,MATCH($C32,'Weekly Stats'!$A:$A,0)),"")</f>
        <v>165</v>
      </c>
      <c r="K32">
        <f>IFERROR(INDEX('Weekly Stats'!I:I,MATCH($C32,'Weekly Stats'!$A:$A,0)),"")</f>
        <v>1</v>
      </c>
      <c r="L32">
        <f>IFERROR(INDEX('Weekly Stats'!J:J,MATCH($C32,'Weekly Stats'!$A:$A,0)),"")</f>
        <v>2</v>
      </c>
      <c r="M32">
        <f>IFERROR(INDEX('Weekly Stats'!K:K,MATCH($C32,'Weekly Stats'!$A:$A,0)),"")</f>
        <v>10</v>
      </c>
      <c r="N32">
        <f>IFERROR(INDEX('Weekly Stats'!L:L,MATCH($C32,'Weekly Stats'!$A:$A,0)),"")</f>
        <v>1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7.86</v>
      </c>
      <c r="Z32" s="47">
        <f t="shared" si="14"/>
        <v>5</v>
      </c>
    </row>
    <row r="33" spans="1:37">
      <c r="B33" t="s">
        <v>150</v>
      </c>
      <c r="C33" s="27" t="str" cm="1">
        <f t="array" ref="C33">IFERROR(INDEX(Lineups!D:D,MATCH(B$27&amp;B33,Lineups!A:A&amp;Lineups!B:B,0)),"")</f>
        <v>Kendre Miller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10</v>
      </c>
      <c r="J33">
        <f>IFERROR(INDEX('Weekly Stats'!H:H,MATCH($C33,'Weekly Stats'!$A:$A,0)),"")</f>
        <v>30</v>
      </c>
      <c r="K33">
        <f>IFERROR(INDEX('Weekly Stats'!I:I,MATCH($C33,'Weekly Stats'!$A:$A,0)),"")</f>
        <v>1</v>
      </c>
      <c r="L33">
        <f>IFERROR(INDEX('Weekly Stats'!J:J,MATCH($C33,'Weekly Stats'!$A:$A,0)),"")</f>
        <v>0</v>
      </c>
      <c r="M33">
        <f>IFERROR(INDEX('Weekly Stats'!K:K,MATCH($C33,'Weekly Stats'!$A:$A,0)),"")</f>
        <v>0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3</v>
      </c>
      <c r="Z33" s="47" t="str">
        <f t="shared" si="14"/>
        <v/>
      </c>
    </row>
    <row r="34" spans="1:37">
      <c r="B34" t="s">
        <v>154</v>
      </c>
      <c r="C34" s="27" t="str" cm="1">
        <f t="array" ref="C34">IFERROR(INDEX(Lineups!D:D,MATCH(B$27&amp;B34,Lineups!A:A&amp;Lineups!B:B,0)),"")</f>
        <v>Amon-Ra St. Brown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6</v>
      </c>
      <c r="M34">
        <f>IFERROR(INDEX('Weekly Stats'!K:K,MATCH($C34,'Weekly Stats'!$A:$A,0)),"")</f>
        <v>69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11.5</v>
      </c>
    </row>
    <row r="35" spans="1:37">
      <c r="B35" t="s">
        <v>155</v>
      </c>
      <c r="C35" s="27" t="str" cm="1">
        <f t="array" ref="C35">IFERROR(INDEX(Lineups!D:D,MATCH(B$27&amp;B35,Lineups!A:A&amp;Lineups!B:B,0)),"")</f>
        <v>Jaylen Waddle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1</v>
      </c>
      <c r="J35">
        <f>IFERROR(INDEX('Weekly Stats'!H:H,MATCH($C35,'Weekly Stats'!$A:$A,0)),"")</f>
        <v>9</v>
      </c>
      <c r="K35">
        <f>IFERROR(INDEX('Weekly Stats'!I:I,MATCH($C35,'Weekly Stats'!$A:$A,0)),"")</f>
        <v>0</v>
      </c>
      <c r="L35">
        <f>IFERROR(INDEX('Weekly Stats'!J:J,MATCH($C35,'Weekly Stats'!$A:$A,0)),"")</f>
        <v>2</v>
      </c>
      <c r="M35">
        <f>IFERROR(INDEX('Weekly Stats'!K:K,MATCH($C35,'Weekly Stats'!$A:$A,0)),"")</f>
        <v>19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>
        <f t="shared" si="13"/>
        <v>9</v>
      </c>
      <c r="Z35" s="47">
        <f t="shared" si="14"/>
        <v>9.5</v>
      </c>
    </row>
    <row r="36" spans="1:37">
      <c r="B36" t="s">
        <v>156</v>
      </c>
      <c r="C36" s="27" t="str" cm="1">
        <f t="array" ref="C36">IFERROR(INDEX(Lineups!D:D,MATCH(B$27&amp;B36,Lineups!A:A&amp;Lineups!B:B,0)),"")</f>
        <v>Trey McBride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9</v>
      </c>
      <c r="M36">
        <f>IFERROR(INDEX('Weekly Stats'!K:K,MATCH($C36,'Weekly Stats'!$A:$A,0)),"")</f>
        <v>66</v>
      </c>
      <c r="N36">
        <f>IFERROR(INDEX('Weekly Stats'!L:L,MATCH($C36,'Weekly Stats'!$A:$A,0)),"")</f>
        <v>1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7.33</v>
      </c>
    </row>
    <row r="37" spans="1:37" ht="13.5" thickBot="1">
      <c r="B37" t="s">
        <v>160</v>
      </c>
      <c r="C37" s="27" t="str" cm="1">
        <f t="array" ref="C37">IFERROR(INDEX(Lineups!D:D,MATCH(B$27&amp;B37,Lineups!A:A&amp;Lineups!B:B,0)),"")</f>
        <v>Jason Myers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5</v>
      </c>
      <c r="R37">
        <f>IFERROR(INDEX('Weekly Stats'!P:P,MATCH($C37,'Weekly Stats'!$A:$A,0)),"")</f>
        <v>0</v>
      </c>
      <c r="S37">
        <f>IFERROR(INDEX('Weekly Stats'!Q:Q,MATCH($C37,'Weekly Stats'!$A:$A,0)),"")</f>
        <v>4</v>
      </c>
      <c r="T37">
        <f>IFERROR(INDEX('Weekly Stats'!R:R,MATCH($C37,'Weekly Stats'!$A:$A,0)),"")</f>
        <v>1</v>
      </c>
      <c r="U37">
        <f>IFERROR(INDEX('Weekly Stats'!S:S,MATCH($C37,'Weekly Stats'!$A:$A,0)),"")</f>
        <v>0</v>
      </c>
      <c r="V37">
        <f>IFERROR(INDEX('Weekly Stats'!T:T,MATCH($C37,'Weekly Stats'!$A:$A,0)),"")</f>
        <v>2</v>
      </c>
      <c r="W37">
        <f t="shared" si="11"/>
        <v>17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45</v>
      </c>
      <c r="E38" s="40">
        <f t="shared" ref="E38:Q38" si="16">SUM(E29:E37)</f>
        <v>63</v>
      </c>
      <c r="F38" s="40">
        <f t="shared" si="16"/>
        <v>425</v>
      </c>
      <c r="G38" s="40">
        <f t="shared" si="16"/>
        <v>7</v>
      </c>
      <c r="H38" s="40">
        <f t="shared" si="16"/>
        <v>0</v>
      </c>
      <c r="I38" s="40">
        <f t="shared" si="16"/>
        <v>48</v>
      </c>
      <c r="J38" s="40">
        <f t="shared" si="16"/>
        <v>288</v>
      </c>
      <c r="K38" s="40">
        <f t="shared" si="16"/>
        <v>3</v>
      </c>
      <c r="L38" s="40">
        <f t="shared" si="16"/>
        <v>22</v>
      </c>
      <c r="M38" s="40">
        <f t="shared" si="16"/>
        <v>179</v>
      </c>
      <c r="N38" s="40">
        <f t="shared" si="16"/>
        <v>2</v>
      </c>
      <c r="O38" s="40">
        <f t="shared" si="16"/>
        <v>0</v>
      </c>
      <c r="P38" s="40">
        <f t="shared" si="16"/>
        <v>0</v>
      </c>
      <c r="Q38" s="40">
        <f t="shared" si="16"/>
        <v>5</v>
      </c>
      <c r="R38" s="40">
        <f t="shared" ref="R38:U38" si="17">SUM(R29:R37)</f>
        <v>0</v>
      </c>
      <c r="S38" s="40">
        <f t="shared" si="17"/>
        <v>4</v>
      </c>
      <c r="T38" s="40">
        <f t="shared" si="17"/>
        <v>1</v>
      </c>
      <c r="U38" s="40">
        <f t="shared" si="17"/>
        <v>0</v>
      </c>
      <c r="V38" s="40">
        <f t="shared" ref="V38:W38" si="18">SUM(V29:V37)</f>
        <v>2</v>
      </c>
      <c r="W38" s="40">
        <f t="shared" si="18"/>
        <v>17</v>
      </c>
      <c r="X38" s="46">
        <f>IFERROR(ROUND(D38/E38,3),0)</f>
        <v>0.71399999999999997</v>
      </c>
      <c r="Y38" s="48">
        <f>IFERROR(ROUND(J38/I38,2),0)</f>
        <v>6</v>
      </c>
      <c r="Z38" s="48">
        <f>IFERROR(ROUND(M38/L38,2),0)</f>
        <v>8.14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161</v>
      </c>
      <c r="C40" s="27" t="str" cm="1">
        <f t="array" ref="C40">IFERROR(INDEX(Lineups!D:D,MATCH(B$27&amp;B40,Lineups!A:A&amp;Lineups!B:B,0)),"")</f>
        <v>Los Angeles Rams</v>
      </c>
      <c r="D40" s="41">
        <f>IFERROR(INDEX('Weekly Stats'!C:C,MATCH($C40,'Weekly Stats'!$A:$A,0)),"")</f>
        <v>1</v>
      </c>
      <c r="E40" s="41">
        <f>IFERROR(INDEX('Weekly Stats'!D:D,MATCH($C40,'Weekly Stats'!$A:$A,0)),"")</f>
        <v>1</v>
      </c>
      <c r="F40" s="41">
        <f>IFERROR(INDEX('Weekly Stats'!E:E,MATCH($C40,'Weekly Stats'!$A:$A,0)),"")</f>
        <v>1</v>
      </c>
      <c r="G40" s="41">
        <f>IFERROR(INDEX('Weekly Stats'!F:F,MATCH($C40,'Weekly Stats'!$A:$A,0)),"")</f>
        <v>436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37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162</v>
      </c>
      <c r="C42" s="42" t="str" cm="1">
        <f t="array" ref="C42">IFERROR(INDEX(Lineups!D:D,MATCH(B$27&amp;B42,Lineups!A:A&amp;Lineups!B:B,0)),"")</f>
        <v>Kyle Shanahan</v>
      </c>
      <c r="D42" s="41">
        <f>IFERROR(INDEX('Weekly Stats'!AC:AC,MATCH(C42,'Weekly Stats'!AB:AB,0))-INDEX('Weekly Stats'!AD:AD,MATCH(C42,'Weekly Stats'!AB:AB,0)),"")</f>
        <v>3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5</v>
      </c>
      <c r="B46" s="19" t="str">
        <f>IFERROR(INDEX(Data!I:I,MATCH(A46,Data!H:H,0)),"")</f>
        <v>Shmall Boto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408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164</v>
      </c>
      <c r="C48" s="27" t="str" cm="1">
        <f t="array" ref="C48">IFERROR(INDEX(Lineups!D:D,MATCH(B$46&amp;B48,Lineups!A:A&amp;Lineups!B:B,0)),"")</f>
        <v>Dak Prescott</v>
      </c>
      <c r="D48">
        <f>IFERROR(INDEX('Weekly Stats'!B:B,MATCH($C48,'Weekly Stats'!$A:$A,0)),"")</f>
        <v>24</v>
      </c>
      <c r="E48">
        <f>IFERROR(INDEX('Weekly Stats'!C:C,MATCH($C48,'Weekly Stats'!$A:$A,0)),"")</f>
        <v>42</v>
      </c>
      <c r="F48">
        <f>IFERROR(INDEX('Weekly Stats'!D:D,MATCH($C48,'Weekly Stats'!$A:$A,0)),"")</f>
        <v>316</v>
      </c>
      <c r="G48">
        <f>IFERROR(INDEX('Weekly Stats'!E:E,MATCH($C48,'Weekly Stats'!$A:$A,0)),"")</f>
        <v>1</v>
      </c>
      <c r="H48">
        <f>IFERROR(INDEX('Weekly Stats'!F:F,MATCH($C48,'Weekly Stats'!$A:$A,0)),"")</f>
        <v>2</v>
      </c>
      <c r="I48">
        <f>IFERROR(INDEX('Weekly Stats'!G:G,MATCH($C48,'Weekly Stats'!$A:$A,0)),"")</f>
        <v>0</v>
      </c>
      <c r="J48">
        <f>IFERROR(INDEX('Weekly Stats'!H:H,MATCH($C48,'Weekly Stats'!$A:$A,0)),"")</f>
        <v>0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0.57099999999999995</v>
      </c>
      <c r="Y48" s="47" t="str">
        <f>IFERROR(ROUND(J48/I48,2),"")</f>
        <v/>
      </c>
      <c r="Z48" s="47" t="str">
        <f>IFERROR(ROUND(M48/L48,2),"")</f>
        <v/>
      </c>
    </row>
    <row r="49" spans="2:32">
      <c r="B49" t="s">
        <v>165</v>
      </c>
      <c r="C49" s="27" t="str" cm="1">
        <f t="array" ref="C49">IFERROR(INDEX(Lineups!D:D,MATCH(B$46&amp;B49,Lineups!A:A&amp;Lineups!B:B,0)),"")</f>
        <v>Kirk Cousins</v>
      </c>
      <c r="D49">
        <f>IFERROR(INDEX('Weekly Stats'!B:B,MATCH($C49,'Weekly Stats'!$A:$A,0)),"")</f>
        <v>19</v>
      </c>
      <c r="E49">
        <f>IFERROR(INDEX('Weekly Stats'!C:C,MATCH($C49,'Weekly Stats'!$A:$A,0)),"")</f>
        <v>28</v>
      </c>
      <c r="F49">
        <f>IFERROR(INDEX('Weekly Stats'!D:D,MATCH($C49,'Weekly Stats'!$A:$A,0)),"")</f>
        <v>243</v>
      </c>
      <c r="G49">
        <f>IFERROR(INDEX('Weekly Stats'!E:E,MATCH($C49,'Weekly Stats'!$A:$A,0)),"")</f>
        <v>1</v>
      </c>
      <c r="H49">
        <f>IFERROR(INDEX('Weekly Stats'!F:F,MATCH($C49,'Weekly Stats'!$A:$A,0)),"")</f>
        <v>0</v>
      </c>
      <c r="I49">
        <f>IFERROR(INDEX('Weekly Stats'!G:G,MATCH($C49,'Weekly Stats'!$A:$A,0)),"")</f>
        <v>0</v>
      </c>
      <c r="J49">
        <f>IFERROR(INDEX('Weekly Stats'!H:H,MATCH($C49,'Weekly Stats'!$A:$A,0)),"")</f>
        <v>0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0.67900000000000005</v>
      </c>
      <c r="Y49" s="47" t="str">
        <f t="shared" ref="Y49:Y56" si="21">IFERROR(ROUND(J49/I49,2),"")</f>
        <v/>
      </c>
      <c r="Z49" s="47" t="str">
        <f t="shared" ref="Z49:Z56" si="22">IFERROR(ROUND(M49/L49,2),"")</f>
        <v/>
      </c>
    </row>
    <row r="50" spans="2:32">
      <c r="B50" t="s">
        <v>168</v>
      </c>
      <c r="C50" s="27" t="str" cm="1">
        <f t="array" ref="C50">IFERROR(INDEX(Lineups!D:D,MATCH(B$46&amp;B50,Lineups!A:A&amp;Lineups!B:B,0)),"")</f>
        <v>Kyren Williams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16</v>
      </c>
      <c r="J50">
        <f>IFERROR(INDEX('Weekly Stats'!H:H,MATCH($C50,'Weekly Stats'!$A:$A,0)),"")</f>
        <v>49</v>
      </c>
      <c r="K50">
        <f>IFERROR(INDEX('Weekly Stats'!I:I,MATCH($C50,'Weekly Stats'!$A:$A,0)),"")</f>
        <v>1</v>
      </c>
      <c r="L50">
        <f>IFERROR(INDEX('Weekly Stats'!J:J,MATCH($C50,'Weekly Stats'!$A:$A,0)),"")</f>
        <v>6</v>
      </c>
      <c r="M50">
        <f>IFERROR(INDEX('Weekly Stats'!K:K,MATCH($C50,'Weekly Stats'!$A:$A,0)),"")</f>
        <v>27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3.06</v>
      </c>
      <c r="Z50" s="47">
        <f t="shared" si="22"/>
        <v>4.5</v>
      </c>
    </row>
    <row r="51" spans="2:32">
      <c r="B51" t="s">
        <v>169</v>
      </c>
      <c r="C51" s="27" t="str" cm="1">
        <f t="array" ref="C51">IFERROR(INDEX(Lineups!D:D,MATCH(B$46&amp;B51,Lineups!A:A&amp;Lineups!B:B,0)),"")</f>
        <v>Jeremiyah Love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12</v>
      </c>
      <c r="J51">
        <f>IFERROR(INDEX('Weekly Stats'!H:H,MATCH($C51,'Weekly Stats'!$A:$A,0)),"")</f>
        <v>22</v>
      </c>
      <c r="K51">
        <f>IFERROR(INDEX('Weekly Stats'!I:I,MATCH($C51,'Weekly Stats'!$A:$A,0)),"")</f>
        <v>0</v>
      </c>
      <c r="L51">
        <f>IFERROR(INDEX('Weekly Stats'!J:J,MATCH($C51,'Weekly Stats'!$A:$A,0)),"")</f>
        <v>0</v>
      </c>
      <c r="M51">
        <f>IFERROR(INDEX('Weekly Stats'!K:K,MATCH($C51,'Weekly Stats'!$A:$A,0)),"")</f>
        <v>0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1.83</v>
      </c>
      <c r="Z51" s="47" t="str">
        <f t="shared" si="22"/>
        <v/>
      </c>
    </row>
    <row r="52" spans="2:32">
      <c r="B52" t="s">
        <v>170</v>
      </c>
      <c r="C52" s="27" t="str" cm="1">
        <f t="array" ref="C52">IFERROR(INDEX(Lineups!D:D,MATCH(B$46&amp;B52,Lineups!A:A&amp;Lineups!B:B,0)),"")</f>
        <v>Woody Marks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15</v>
      </c>
      <c r="J52">
        <f>IFERROR(INDEX('Weekly Stats'!H:H,MATCH($C52,'Weekly Stats'!$A:$A,0)),"")</f>
        <v>62</v>
      </c>
      <c r="K52">
        <f>IFERROR(INDEX('Weekly Stats'!I:I,MATCH($C52,'Weekly Stats'!$A:$A,0)),"")</f>
        <v>0</v>
      </c>
      <c r="L52">
        <f>IFERROR(INDEX('Weekly Stats'!J:J,MATCH($C52,'Weekly Stats'!$A:$A,0)),"")</f>
        <v>4</v>
      </c>
      <c r="M52">
        <f>IFERROR(INDEX('Weekly Stats'!K:K,MATCH($C52,'Weekly Stats'!$A:$A,0)),"")</f>
        <v>23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4.13</v>
      </c>
      <c r="Z52" s="47">
        <f t="shared" si="22"/>
        <v>5.75</v>
      </c>
    </row>
    <row r="53" spans="2:32">
      <c r="B53" t="s">
        <v>174</v>
      </c>
      <c r="C53" s="27" t="str" cm="1">
        <f t="array" ref="C53">IFERROR(INDEX(Lineups!D:D,MATCH(B$46&amp;B53,Lineups!A:A&amp;Lineups!B:B,0)),"")</f>
        <v>Ja'Marr Chase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6</v>
      </c>
      <c r="M53">
        <f>IFERROR(INDEX('Weekly Stats'!K:K,MATCH($C53,'Weekly Stats'!$A:$A,0)),"")</f>
        <v>77</v>
      </c>
      <c r="N53">
        <f>IFERROR(INDEX('Weekly Stats'!L:L,MATCH($C53,'Weekly Stats'!$A:$A,0)),"")</f>
        <v>1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12.83</v>
      </c>
    </row>
    <row r="54" spans="2:32">
      <c r="B54" t="s">
        <v>175</v>
      </c>
      <c r="C54" s="27" t="str" cm="1">
        <f t="array" ref="C54">IFERROR(INDEX(Lineups!D:D,MATCH(B$46&amp;B54,Lineups!A:A&amp;Lineups!B:B,0)),"")</f>
        <v>Isaiah Likely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11</v>
      </c>
      <c r="M54">
        <f>IFERROR(INDEX('Weekly Stats'!K:K,MATCH($C54,'Weekly Stats'!$A:$A,0)),"")</f>
        <v>94</v>
      </c>
      <c r="N54">
        <f>IFERROR(INDEX('Weekly Stats'!L:L,MATCH($C54,'Weekly Stats'!$A:$A,0)),"")</f>
        <v>2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8.5500000000000007</v>
      </c>
    </row>
    <row r="55" spans="2:32">
      <c r="B55" t="s">
        <v>176</v>
      </c>
      <c r="C55" s="27" t="str" cm="1">
        <f t="array" ref="C55">IFERROR(INDEX(Lineups!D:D,MATCH(B$46&amp;B55,Lineups!A:A&amp;Lineups!B:B,0)),"")</f>
        <v>T.J. Hockenson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1</v>
      </c>
      <c r="M55">
        <f>IFERROR(INDEX('Weekly Stats'!K:K,MATCH($C55,'Weekly Stats'!$A:$A,0)),"")</f>
        <v>7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7</v>
      </c>
    </row>
    <row r="56" spans="2:32" ht="13.5" thickBot="1">
      <c r="B56" t="s">
        <v>179</v>
      </c>
      <c r="C56" s="27" t="str" cm="1">
        <f t="array" ref="C56">IFERROR(INDEX(Lineups!D:D,MATCH(B$46&amp;B56,Lineups!A:A&amp;Lineups!B:B,0)),"")</f>
        <v>Ka'imi Fairbairn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4</v>
      </c>
      <c r="R56">
        <f>IFERROR(INDEX('Weekly Stats'!P:P,MATCH($C56,'Weekly Stats'!$A:$A,0)),"")</f>
        <v>2</v>
      </c>
      <c r="S56">
        <f>IFERROR(INDEX('Weekly Stats'!Q:Q,MATCH($C56,'Weekly Stats'!$A:$A,0)),"")</f>
        <v>1</v>
      </c>
      <c r="T56">
        <f>IFERROR(INDEX('Weekly Stats'!R:R,MATCH($C56,'Weekly Stats'!$A:$A,0)),"")</f>
        <v>1</v>
      </c>
      <c r="U56">
        <f>IFERROR(INDEX('Weekly Stats'!S:S,MATCH($C56,'Weekly Stats'!$A:$A,0)),"")</f>
        <v>0</v>
      </c>
      <c r="V56">
        <f>IFERROR(INDEX('Weekly Stats'!T:T,MATCH($C56,'Weekly Stats'!$A:$A,0)),"")</f>
        <v>2</v>
      </c>
      <c r="W56">
        <f t="shared" si="19"/>
        <v>14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43</v>
      </c>
      <c r="E57" s="40">
        <f t="shared" ref="E57:W57" si="24">SUM(E48:E56)</f>
        <v>70</v>
      </c>
      <c r="F57" s="40">
        <f t="shared" si="24"/>
        <v>559</v>
      </c>
      <c r="G57" s="40">
        <f t="shared" si="24"/>
        <v>2</v>
      </c>
      <c r="H57" s="40">
        <f t="shared" si="24"/>
        <v>2</v>
      </c>
      <c r="I57" s="40">
        <f t="shared" si="24"/>
        <v>43</v>
      </c>
      <c r="J57" s="40">
        <f t="shared" si="24"/>
        <v>133</v>
      </c>
      <c r="K57" s="40">
        <f t="shared" si="24"/>
        <v>1</v>
      </c>
      <c r="L57" s="40">
        <f t="shared" si="24"/>
        <v>28</v>
      </c>
      <c r="M57" s="40">
        <f t="shared" si="24"/>
        <v>228</v>
      </c>
      <c r="N57" s="40">
        <f t="shared" si="24"/>
        <v>3</v>
      </c>
      <c r="O57" s="40">
        <f t="shared" si="24"/>
        <v>0</v>
      </c>
      <c r="P57" s="40">
        <f t="shared" si="24"/>
        <v>0</v>
      </c>
      <c r="Q57" s="40">
        <f t="shared" si="24"/>
        <v>4</v>
      </c>
      <c r="R57" s="40">
        <f t="shared" si="24"/>
        <v>2</v>
      </c>
      <c r="S57" s="40">
        <f t="shared" si="24"/>
        <v>1</v>
      </c>
      <c r="T57" s="40">
        <f t="shared" si="24"/>
        <v>1</v>
      </c>
      <c r="U57" s="40">
        <f t="shared" si="24"/>
        <v>0</v>
      </c>
      <c r="V57" s="40">
        <f t="shared" si="24"/>
        <v>2</v>
      </c>
      <c r="W57" s="40">
        <f t="shared" si="24"/>
        <v>14</v>
      </c>
      <c r="X57" s="46">
        <f>IFERROR(ROUND(D57/E57,3),0)</f>
        <v>0.61399999999999999</v>
      </c>
      <c r="Y57" s="48">
        <f>IFERROR(ROUND(J57/I57,2),0)</f>
        <v>3.09</v>
      </c>
      <c r="Z57" s="48">
        <f>IFERROR(ROUND(M57/L57,2),0)</f>
        <v>8.14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180</v>
      </c>
      <c r="C59" s="27" t="str" cm="1">
        <f t="array" ref="C59">IFERROR(INDEX(Lineups!D:D,MATCH(B$46&amp;B59,Lineups!A:A&amp;Lineups!B:B,0)),"")</f>
        <v>Cleveland Browns</v>
      </c>
      <c r="D59" s="41">
        <f>IFERROR(INDEX('Weekly Stats'!C:C,MATCH($C59,'Weekly Stats'!$A:$A,0)),"")</f>
        <v>4</v>
      </c>
      <c r="E59" s="41">
        <f>IFERROR(INDEX('Weekly Stats'!D:D,MATCH($C59,'Weekly Stats'!$A:$A,0)),"")</f>
        <v>2</v>
      </c>
      <c r="F59" s="41">
        <f>IFERROR(INDEX('Weekly Stats'!E:E,MATCH($C59,'Weekly Stats'!$A:$A,0)),"")</f>
        <v>0</v>
      </c>
      <c r="G59" s="41">
        <f>IFERROR(INDEX('Weekly Stats'!F:F,MATCH($C59,'Weekly Stats'!$A:$A,0)),"")</f>
        <v>276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17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162</v>
      </c>
      <c r="C61" s="42" t="str" cm="1">
        <f t="array" ref="C61">IFERROR(INDEX(Lineups!D:D,MATCH(B$46&amp;B61,Lineups!A:A&amp;Lineups!B:B,0)),"")</f>
        <v>Aaron Glenn</v>
      </c>
      <c r="D61" s="41">
        <f>IFERROR(INDEX('Weekly Stats'!AC:AC,MATCH(C61,'Weekly Stats'!AB:AB,0))-INDEX('Weekly Stats'!AD:AD,MATCH(C61,'Weekly Stats'!AB:AB,0)),"")</f>
        <v>5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6</v>
      </c>
      <c r="F64" s="7">
        <f t="shared" si="25"/>
        <v>6</v>
      </c>
      <c r="G64" s="7">
        <f t="shared" si="25"/>
        <v>0</v>
      </c>
      <c r="H64" s="7">
        <f t="shared" si="25"/>
        <v>0</v>
      </c>
      <c r="I64" s="7">
        <f t="shared" si="25"/>
        <v>0</v>
      </c>
      <c r="J64" s="7">
        <f>SUM(J65:J66)</f>
        <v>0</v>
      </c>
      <c r="K64" s="7">
        <f t="shared" si="25"/>
        <v>6</v>
      </c>
      <c r="L64" s="7">
        <f t="shared" si="25"/>
        <v>6</v>
      </c>
      <c r="M64" s="7">
        <f t="shared" si="25"/>
        <v>0</v>
      </c>
      <c r="N64" s="7">
        <f t="shared" si="25"/>
        <v>2</v>
      </c>
      <c r="O64" s="7">
        <f t="shared" si="25"/>
        <v>0</v>
      </c>
      <c r="P64" s="7">
        <f t="shared" si="25"/>
        <v>0</v>
      </c>
      <c r="Q64" s="7">
        <f t="shared" si="25"/>
        <v>5</v>
      </c>
      <c r="R64" s="7">
        <f t="shared" si="25"/>
        <v>1</v>
      </c>
      <c r="S64" s="7">
        <f t="shared" si="25"/>
        <v>0</v>
      </c>
      <c r="T64" s="7">
        <f t="shared" si="25"/>
        <v>3</v>
      </c>
      <c r="U64" s="7">
        <f t="shared" si="25"/>
        <v>0</v>
      </c>
      <c r="V64" s="7">
        <f t="shared" si="25"/>
        <v>-8</v>
      </c>
      <c r="W64" s="7">
        <f t="shared" si="25"/>
        <v>-5</v>
      </c>
      <c r="X64" s="7">
        <f t="shared" si="25"/>
        <v>0</v>
      </c>
      <c r="Y64" s="7">
        <f t="shared" si="25"/>
        <v>0</v>
      </c>
      <c r="Z64" s="7">
        <f>SUM(Z65:Z66)</f>
        <v>-2</v>
      </c>
      <c r="AA64" s="7">
        <f t="shared" si="25"/>
        <v>0</v>
      </c>
      <c r="AB64" s="7">
        <f>SUM(D64:AA64)</f>
        <v>20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20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2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-2</v>
      </c>
      <c r="W65">
        <f>IF(G84&lt;=275,-2,0)</f>
        <v>-2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WIN!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6</v>
      </c>
      <c r="F66">
        <f>IF(G57&gt;G82,6,0)</f>
        <v>6</v>
      </c>
      <c r="G66">
        <f>IF(H57&lt;H82,2,0)</f>
        <v>0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6</v>
      </c>
      <c r="L66">
        <f>IF(N57&gt;N82,6,0)</f>
        <v>6</v>
      </c>
      <c r="M66">
        <f>IFERROR(IF(Z57&gt;Z82,2,0),0)</f>
        <v>0</v>
      </c>
      <c r="N66">
        <f>IF(L57&gt;L82,2,0)</f>
        <v>2</v>
      </c>
      <c r="O66">
        <f>IF(P57&gt;P82,2,0)</f>
        <v>0</v>
      </c>
      <c r="P66">
        <f>IF(O57&lt;O82,3,0)</f>
        <v>0</v>
      </c>
      <c r="Q66">
        <f>IFERROR(IF(W57&gt;W82,3,0),0)</f>
        <v>3</v>
      </c>
      <c r="R66">
        <f>IF(R57&gt;R82,1,0)</f>
        <v>1</v>
      </c>
      <c r="S66">
        <f>IF(S57&gt;S82,2,0)</f>
        <v>0</v>
      </c>
      <c r="T66">
        <f>IF((T57+U57)&gt;(T82+U82),3,0)</f>
        <v>3</v>
      </c>
      <c r="U66" s="10" t="s">
        <v>27</v>
      </c>
      <c r="V66">
        <f>IF(I59&lt;=I84,0,-6)</f>
        <v>-6</v>
      </c>
      <c r="W66">
        <f>IF(G59&lt;=G84,0,-3)</f>
        <v>-3</v>
      </c>
      <c r="X66">
        <f>IF(D59&gt;=D84,0,-2)</f>
        <v>0</v>
      </c>
      <c r="Y66">
        <f>IF(E59&gt;=E84,0,-2)</f>
        <v>0</v>
      </c>
      <c r="Z66">
        <f>IF(F59&gt;=F84,0,-2)</f>
        <v>-2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2</v>
      </c>
      <c r="E67">
        <f>IF(F82&gt;F57,6,0)</f>
        <v>0</v>
      </c>
      <c r="F67">
        <f>IF(G82&gt;G57,6,0)</f>
        <v>0</v>
      </c>
      <c r="G67">
        <f>IF(H82&lt;H57,2,0)</f>
        <v>0</v>
      </c>
      <c r="H67">
        <f>IF(J82&gt;J57,6,0)</f>
        <v>6</v>
      </c>
      <c r="I67">
        <f>IF(K82&gt;K57,6,0)</f>
        <v>6</v>
      </c>
      <c r="J67">
        <f>IFERROR(IF(Y82&gt;Y57,3,0),0)</f>
        <v>3</v>
      </c>
      <c r="K67">
        <f>IF(M82&gt;M57,6,0)</f>
        <v>0</v>
      </c>
      <c r="L67">
        <f>IF(N82&gt;N57,6,0)</f>
        <v>0</v>
      </c>
      <c r="M67">
        <f>IFERROR(IF(Z82&gt;Z57,2,0),0)</f>
        <v>2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0</v>
      </c>
      <c r="Y67">
        <f>IF(E84&gt;=E59,0,-2)</f>
        <v>-2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Loss</v>
      </c>
    </row>
    <row r="69" spans="1:32">
      <c r="B69" s="5"/>
      <c r="C69" s="16" t="s">
        <v>25</v>
      </c>
      <c r="D69" s="7">
        <f>SUM(D67:D68)</f>
        <v>2</v>
      </c>
      <c r="E69" s="7">
        <f t="shared" ref="E69:AA69" si="26">SUM(E67:E68)</f>
        <v>0</v>
      </c>
      <c r="F69" s="7">
        <f t="shared" si="26"/>
        <v>0</v>
      </c>
      <c r="G69" s="7">
        <f t="shared" si="26"/>
        <v>0</v>
      </c>
      <c r="H69" s="7">
        <f t="shared" si="26"/>
        <v>6</v>
      </c>
      <c r="I69" s="7">
        <f t="shared" si="26"/>
        <v>6</v>
      </c>
      <c r="J69" s="7">
        <f t="shared" si="26"/>
        <v>3</v>
      </c>
      <c r="K69" s="7">
        <f t="shared" si="26"/>
        <v>0</v>
      </c>
      <c r="L69" s="7">
        <f t="shared" si="26"/>
        <v>0</v>
      </c>
      <c r="M69" s="7">
        <f t="shared" si="26"/>
        <v>2</v>
      </c>
      <c r="N69" s="7">
        <f t="shared" si="26"/>
        <v>0</v>
      </c>
      <c r="O69" s="7">
        <f t="shared" si="26"/>
        <v>0</v>
      </c>
      <c r="P69" s="7">
        <f t="shared" si="26"/>
        <v>0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0</v>
      </c>
      <c r="W69" s="7">
        <f t="shared" si="26"/>
        <v>0</v>
      </c>
      <c r="X69" s="7">
        <f t="shared" si="26"/>
        <v>0</v>
      </c>
      <c r="Y69" s="7">
        <f t="shared" si="26"/>
        <v>-2</v>
      </c>
      <c r="Z69" s="7">
        <f t="shared" si="26"/>
        <v>0</v>
      </c>
      <c r="AA69" s="7">
        <f t="shared" si="26"/>
        <v>0</v>
      </c>
      <c r="AB69" s="7">
        <f>SUM(D69:AA69)</f>
        <v>17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17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409</v>
      </c>
      <c r="U70" s="21" t="s">
        <v>408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3</v>
      </c>
      <c r="B71" s="19" t="str">
        <f>IFERROR(INDEX(Data!I:I,MATCH(A71,Data!H:H,0)),"")</f>
        <v>Jeantymen's Club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408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164</v>
      </c>
      <c r="C73" s="27" t="str" cm="1">
        <f t="array" ref="C73">IFERROR(INDEX(Lineups!D:D,MATCH(B$71&amp;B73,Lineups!A:A&amp;Lineups!B:B,0)),"")</f>
        <v>Tyson Bagent</v>
      </c>
      <c r="D73">
        <f>IFERROR(INDEX('Weekly Stats'!B:B,MATCH($C73,'Weekly Stats'!$A:$A,0)),"")</f>
        <v>12</v>
      </c>
      <c r="E73">
        <f>IFERROR(INDEX('Weekly Stats'!C:C,MATCH($C73,'Weekly Stats'!$A:$A,0)),"")</f>
        <v>21</v>
      </c>
      <c r="F73">
        <f>IFERROR(INDEX('Weekly Stats'!D:D,MATCH($C73,'Weekly Stats'!$A:$A,0)),"")</f>
        <v>87</v>
      </c>
      <c r="G73">
        <f>IFERROR(INDEX('Weekly Stats'!E:E,MATCH($C73,'Weekly Stats'!$A:$A,0)),"")</f>
        <v>0</v>
      </c>
      <c r="H73">
        <f>IFERROR(INDEX('Weekly Stats'!F:F,MATCH($C73,'Weekly Stats'!$A:$A,0)),"")</f>
        <v>2</v>
      </c>
      <c r="I73">
        <f>IFERROR(INDEX('Weekly Stats'!G:G,MATCH($C73,'Weekly Stats'!$A:$A,0)),"")</f>
        <v>3</v>
      </c>
      <c r="J73">
        <f>IFERROR(INDEX('Weekly Stats'!H:H,MATCH($C73,'Weekly Stats'!$A:$A,0)),"")</f>
        <v>17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0.57099999999999995</v>
      </c>
      <c r="Y73" s="47">
        <f>IFERROR(ROUND(J73/I73,2),"")</f>
        <v>5.67</v>
      </c>
      <c r="Z73" s="47" t="str">
        <f>IFERROR(ROUND(M73/L73,2),"")</f>
        <v/>
      </c>
    </row>
    <row r="74" spans="1:32">
      <c r="B74" t="s">
        <v>165</v>
      </c>
      <c r="C74" s="27" t="str" cm="1">
        <f t="array" ref="C74">IFERROR(INDEX(Lineups!D:D,MATCH(B$71&amp;B74,Lineups!A:A&amp;Lineups!B:B,0)),"")</f>
        <v>Jalon Daniels</v>
      </c>
      <c r="D74">
        <f>IFERROR(INDEX('Weekly Stats'!B:B,MATCH($C74,'Weekly Stats'!$A:$A,0)),"")</f>
        <v>19</v>
      </c>
      <c r="E74">
        <f>IFERROR(INDEX('Weekly Stats'!C:C,MATCH($C74,'Weekly Stats'!$A:$A,0)),"")</f>
        <v>25</v>
      </c>
      <c r="F74">
        <f>IFERROR(INDEX('Weekly Stats'!D:D,MATCH($C74,'Weekly Stats'!$A:$A,0)),"")</f>
        <v>189</v>
      </c>
      <c r="G74">
        <f>IFERROR(INDEX('Weekly Stats'!E:E,MATCH($C74,'Weekly Stats'!$A:$A,0)),"")</f>
        <v>1</v>
      </c>
      <c r="H74">
        <f>IFERROR(INDEX('Weekly Stats'!F:F,MATCH($C74,'Weekly Stats'!$A:$A,0)),"")</f>
        <v>0</v>
      </c>
      <c r="I74">
        <f>IFERROR(INDEX('Weekly Stats'!G:G,MATCH($C74,'Weekly Stats'!$A:$A,0)),"")</f>
        <v>7</v>
      </c>
      <c r="J74">
        <f>IFERROR(INDEX('Weekly Stats'!H:H,MATCH($C74,'Weekly Stats'!$A:$A,0)),"")</f>
        <v>23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0.76</v>
      </c>
      <c r="Y74" s="47">
        <f t="shared" ref="Y74:Y81" si="29">IFERROR(ROUND(J74/I74,2),"")</f>
        <v>3.29</v>
      </c>
      <c r="Z74" s="47" t="str">
        <f t="shared" ref="Z74:Z81" si="30">IFERROR(ROUND(M74/L74,2),"")</f>
        <v/>
      </c>
    </row>
    <row r="75" spans="1:32">
      <c r="B75" t="s">
        <v>168</v>
      </c>
      <c r="C75" s="27" t="str" cm="1">
        <f t="array" ref="C75">IFERROR(INDEX(Lineups!D:D,MATCH(B$71&amp;B75,Lineups!A:A&amp;Lineups!B:B,0)),"")</f>
        <v>Javonte Williams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12</v>
      </c>
      <c r="J75">
        <f>IFERROR(INDEX('Weekly Stats'!H:H,MATCH($C75,'Weekly Stats'!$A:$A,0)),"")</f>
        <v>45</v>
      </c>
      <c r="K75">
        <f>IFERROR(INDEX('Weekly Stats'!I:I,MATCH($C75,'Weekly Stats'!$A:$A,0)),"")</f>
        <v>1</v>
      </c>
      <c r="L75">
        <f>IFERROR(INDEX('Weekly Stats'!J:J,MATCH($C75,'Weekly Stats'!$A:$A,0)),"")</f>
        <v>2</v>
      </c>
      <c r="M75">
        <f>IFERROR(INDEX('Weekly Stats'!K:K,MATCH($C75,'Weekly Stats'!$A:$A,0)),"")</f>
        <v>17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3.75</v>
      </c>
      <c r="Z75" s="47">
        <f t="shared" si="30"/>
        <v>8.5</v>
      </c>
    </row>
    <row r="76" spans="1:32">
      <c r="B76" t="s">
        <v>169</v>
      </c>
      <c r="C76" s="27" t="str" cm="1">
        <f t="array" ref="C76">IFERROR(INDEX(Lineups!D:D,MATCH(B$71&amp;B76,Lineups!A:A&amp;Lineups!B:B,0)),"")</f>
        <v>Ashton Jeanty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10</v>
      </c>
      <c r="J76">
        <f>IFERROR(INDEX('Weekly Stats'!H:H,MATCH($C76,'Weekly Stats'!$A:$A,0)),"")</f>
        <v>27</v>
      </c>
      <c r="K76">
        <f>IFERROR(INDEX('Weekly Stats'!I:I,MATCH($C76,'Weekly Stats'!$A:$A,0)),"")</f>
        <v>0</v>
      </c>
      <c r="L76">
        <f>IFERROR(INDEX('Weekly Stats'!J:J,MATCH($C76,'Weekly Stats'!$A:$A,0)),"")</f>
        <v>3</v>
      </c>
      <c r="M76">
        <f>IFERROR(INDEX('Weekly Stats'!K:K,MATCH($C76,'Weekly Stats'!$A:$A,0)),"")</f>
        <v>50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2.7</v>
      </c>
      <c r="Z76" s="47">
        <f t="shared" si="30"/>
        <v>16.670000000000002</v>
      </c>
    </row>
    <row r="77" spans="1:32">
      <c r="B77" t="s">
        <v>170</v>
      </c>
      <c r="C77" s="27" t="str" cm="1">
        <f t="array" ref="C77">IFERROR(INDEX(Lineups!D:D,MATCH(B$71&amp;B77,Lineups!A:A&amp;Lineups!B:B,0)),"")</f>
        <v>Braelon Allen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24</v>
      </c>
      <c r="J77">
        <f>IFERROR(INDEX('Weekly Stats'!H:H,MATCH($C77,'Weekly Stats'!$A:$A,0)),"")</f>
        <v>116</v>
      </c>
      <c r="K77">
        <f>IFERROR(INDEX('Weekly Stats'!I:I,MATCH($C77,'Weekly Stats'!$A:$A,0)),"")</f>
        <v>1</v>
      </c>
      <c r="L77">
        <f>IFERROR(INDEX('Weekly Stats'!J:J,MATCH($C77,'Weekly Stats'!$A:$A,0)),"")</f>
        <v>1</v>
      </c>
      <c r="M77">
        <f>IFERROR(INDEX('Weekly Stats'!K:K,MATCH($C77,'Weekly Stats'!$A:$A,0)),"")</f>
        <v>0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4.83</v>
      </c>
      <c r="Z77" s="47">
        <f t="shared" si="30"/>
        <v>0</v>
      </c>
    </row>
    <row r="78" spans="1:32">
      <c r="B78" t="s">
        <v>174</v>
      </c>
      <c r="C78" s="27" t="str" cm="1">
        <f t="array" ref="C78">IFERROR(INDEX(Lineups!D:D,MATCH(B$71&amp;B78,Lineups!A:A&amp;Lineups!B:B,0)),"")</f>
        <v>Chris Olave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4</v>
      </c>
      <c r="M78">
        <f>IFERROR(INDEX('Weekly Stats'!K:K,MATCH($C78,'Weekly Stats'!$A:$A,0)),"")</f>
        <v>46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11.5</v>
      </c>
    </row>
    <row r="79" spans="1:32">
      <c r="B79" t="s">
        <v>175</v>
      </c>
      <c r="C79" s="27" t="str" cm="1">
        <f t="array" ref="C79">IFERROR(INDEX(Lineups!D:D,MATCH(B$71&amp;B79,Lineups!A:A&amp;Lineups!B:B,0)),"")</f>
        <v>Michael Wilson</v>
      </c>
      <c r="D79">
        <f>IFERROR(INDEX('Weekly Stats'!B:B,MATCH($C79,'Weekly Stats'!$A:$A,0)),"")</f>
        <v>1</v>
      </c>
      <c r="E79">
        <f>IFERROR(INDEX('Weekly Stats'!C:C,MATCH($C79,'Weekly Stats'!$A:$A,0)),"")</f>
        <v>1</v>
      </c>
      <c r="F79">
        <f>IFERROR(INDEX('Weekly Stats'!D:D,MATCH($C79,'Weekly Stats'!$A:$A,0)),"")</f>
        <v>7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4</v>
      </c>
      <c r="M79">
        <f>IFERROR(INDEX('Weekly Stats'!K:K,MATCH($C79,'Weekly Stats'!$A:$A,0)),"")</f>
        <v>30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>
        <f t="shared" si="28"/>
        <v>1</v>
      </c>
      <c r="Y79" s="47" t="str">
        <f t="shared" si="29"/>
        <v/>
      </c>
      <c r="Z79" s="47">
        <f t="shared" si="30"/>
        <v>7.5</v>
      </c>
    </row>
    <row r="80" spans="1:32">
      <c r="B80" t="s">
        <v>176</v>
      </c>
      <c r="C80" s="27" t="str" cm="1">
        <f t="array" ref="C80">IFERROR(INDEX(Lineups!D:D,MATCH(B$71&amp;B80,Lineups!A:A&amp;Lineups!B:B,0)),"")</f>
        <v>Jameson Williams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2</v>
      </c>
      <c r="M80">
        <f>IFERROR(INDEX('Weekly Stats'!K:K,MATCH($C80,'Weekly Stats'!$A:$A,0)),"")</f>
        <v>47</v>
      </c>
      <c r="N80">
        <f>IFERROR(INDEX('Weekly Stats'!L:L,MATCH($C80,'Weekly Stats'!$A:$A,0)),"")</f>
        <v>2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23.5</v>
      </c>
    </row>
    <row r="81" spans="2:26" ht="13.5" thickBot="1">
      <c r="B81" t="s">
        <v>179</v>
      </c>
      <c r="C81" s="27" t="str" cm="1">
        <f t="array" ref="C81">IFERROR(INDEX(Lineups!D:D,MATCH(B$71&amp;B81,Lineups!A:A&amp;Lineups!B:B,0)),"")</f>
        <v>Chase McLaughlin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1</v>
      </c>
      <c r="R81">
        <f>IFERROR(INDEX('Weekly Stats'!P:P,MATCH($C81,'Weekly Stats'!$A:$A,0)),"")</f>
        <v>0</v>
      </c>
      <c r="S81">
        <f>IFERROR(INDEX('Weekly Stats'!Q:Q,MATCH($C81,'Weekly Stats'!$A:$A,0)),"")</f>
        <v>1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3</v>
      </c>
      <c r="W81">
        <f t="shared" si="27"/>
        <v>6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32</v>
      </c>
      <c r="E82" s="40">
        <f t="shared" ref="E82:W82" si="32">SUM(E73:E81)</f>
        <v>47</v>
      </c>
      <c r="F82" s="40">
        <f t="shared" si="32"/>
        <v>283</v>
      </c>
      <c r="G82" s="40">
        <f t="shared" si="32"/>
        <v>1</v>
      </c>
      <c r="H82" s="40">
        <f t="shared" si="32"/>
        <v>2</v>
      </c>
      <c r="I82" s="40">
        <f t="shared" si="32"/>
        <v>56</v>
      </c>
      <c r="J82" s="40">
        <f t="shared" si="32"/>
        <v>228</v>
      </c>
      <c r="K82" s="40">
        <f t="shared" si="32"/>
        <v>2</v>
      </c>
      <c r="L82" s="40">
        <f t="shared" si="32"/>
        <v>16</v>
      </c>
      <c r="M82" s="40">
        <f t="shared" si="32"/>
        <v>190</v>
      </c>
      <c r="N82" s="40">
        <f t="shared" si="32"/>
        <v>2</v>
      </c>
      <c r="O82" s="40">
        <f t="shared" si="32"/>
        <v>0</v>
      </c>
      <c r="P82" s="40">
        <f t="shared" si="32"/>
        <v>0</v>
      </c>
      <c r="Q82" s="40">
        <f t="shared" si="32"/>
        <v>1</v>
      </c>
      <c r="R82" s="40">
        <f t="shared" si="32"/>
        <v>0</v>
      </c>
      <c r="S82" s="40">
        <f t="shared" si="32"/>
        <v>1</v>
      </c>
      <c r="T82" s="40">
        <f t="shared" si="32"/>
        <v>0</v>
      </c>
      <c r="U82" s="40">
        <f t="shared" si="32"/>
        <v>0</v>
      </c>
      <c r="V82" s="40">
        <f t="shared" si="32"/>
        <v>3</v>
      </c>
      <c r="W82" s="40">
        <f t="shared" si="32"/>
        <v>6</v>
      </c>
      <c r="X82" s="46">
        <f>IFERROR(ROUND(D82/E82,3),0)</f>
        <v>0.68100000000000005</v>
      </c>
      <c r="Y82" s="48">
        <f>IFERROR(ROUND(J82/I82,2),0)</f>
        <v>4.07</v>
      </c>
      <c r="Z82" s="48">
        <f>IFERROR(ROUND(M82/L82,2),0)</f>
        <v>11.88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180</v>
      </c>
      <c r="C84" s="27" t="str" cm="1">
        <f t="array" ref="C84">IFERROR(INDEX(Lineups!D:D,MATCH(B$71&amp;B84,Lineups!A:A&amp;Lineups!B:B,0)),"")</f>
        <v>Houston Texans</v>
      </c>
      <c r="D84" s="41">
        <f>IFERROR(INDEX('Weekly Stats'!C:C,MATCH($C84,'Weekly Stats'!$A:$A,0)),"")</f>
        <v>4</v>
      </c>
      <c r="E84" s="41">
        <f>IFERROR(INDEX('Weekly Stats'!D:D,MATCH($C84,'Weekly Stats'!$A:$A,0)),"")</f>
        <v>1</v>
      </c>
      <c r="F84" s="41">
        <f>IFERROR(INDEX('Weekly Stats'!E:E,MATCH($C84,'Weekly Stats'!$A:$A,0)),"")</f>
        <v>1</v>
      </c>
      <c r="G84" s="41">
        <f>IFERROR(INDEX('Weekly Stats'!F:F,MATCH($C84,'Weekly Stats'!$A:$A,0)),"")</f>
        <v>187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3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162</v>
      </c>
      <c r="C86" s="42" t="str" cm="1">
        <f t="array" ref="C86">IFERROR(INDEX(Lineups!D:D,MATCH(B$71&amp;B86,Lineups!A:A&amp;Lineups!B:B,0)),"")</f>
        <v>Kevin O'Connell</v>
      </c>
      <c r="D86" s="41">
        <f>IFERROR(INDEX('Weekly Stats'!AC:AC,MATCH(C86,'Weekly Stats'!AB:AB,0))-INDEX('Weekly Stats'!AD:AD,MATCH(C86,'Weekly Stats'!AB:AB,0)),"")</f>
        <v>10</v>
      </c>
    </row>
    <row r="87" spans="2:26" ht="13.5" thickTop="1"/>
  </sheetData>
  <hyperlinks>
    <hyperlink ref="E1" r:id="rId1" xr:uid="{606000CA-3152-4149-998D-464E4A56B825}"/>
    <hyperlink ref="G1" r:id="rId2" xr:uid="{4F12A84D-F21C-477F-B2BB-7B736E2E46E8}"/>
    <hyperlink ref="H1" r:id="rId3" xr:uid="{DDC759F3-4606-4116-BCAA-A86AFFBB5EFE}"/>
    <hyperlink ref="I1" r:id="rId4" xr:uid="{7D766C1A-5B43-47D4-A299-E3601395E499}"/>
    <hyperlink ref="J1" r:id="rId5" xr:uid="{2134F548-8045-416B-BF2B-48565A8698B5}"/>
    <hyperlink ref="L1" r:id="rId6" xr:uid="{64FEDF76-6881-4108-BAF6-68AAC2BC1670}"/>
    <hyperlink ref="K1" r:id="rId7" xr:uid="{0A034254-CFFD-43A9-8176-CBCBFF36FFB3}"/>
    <hyperlink ref="C1" r:id="rId8" xr:uid="{38310177-A851-466A-A6F9-1C632F2413B7}"/>
  </hyperlinks>
  <pageMargins left="0.7" right="0.7" top="0.75" bottom="0.75" header="0.3" footer="0.3"/>
  <pageSetup orientation="portrait" horizontalDpi="4294967293" verticalDpi="0" r:id="rId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385ED-D6D3-402F-8039-A6079A26386B}">
  <sheetPr codeName="Sheet20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6</v>
      </c>
      <c r="B2" s="19" t="str">
        <f>IFERROR(INDEX(Data!I:I,MATCH(A2,Data!H:H,0)),"")</f>
        <v>Nacua Matata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408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144</v>
      </c>
      <c r="C4" s="27" t="str" cm="1">
        <f t="array" ref="C4">IFERROR(INDEX(Lineups!D:D,MATCH(B$2&amp;B4,Lineups!A:A&amp;Lineups!B:B,0)),"")</f>
        <v>Justin Herbert</v>
      </c>
      <c r="D4">
        <f>IFERROR(INDEX('Weekly Stats'!B:B,MATCH($C4,'Weekly Stats'!$A:$A,0)),"")</f>
        <v>14</v>
      </c>
      <c r="E4">
        <f>IFERROR(INDEX('Weekly Stats'!C:C,MATCH($C4,'Weekly Stats'!$A:$A,0)),"")</f>
        <v>24</v>
      </c>
      <c r="F4">
        <f>IFERROR(INDEX('Weekly Stats'!D:D,MATCH($C4,'Weekly Stats'!$A:$A,0)),"")</f>
        <v>121</v>
      </c>
      <c r="G4">
        <f>IFERROR(INDEX('Weekly Stats'!E:E,MATCH($C4,'Weekly Stats'!$A:$A,0)),"")</f>
        <v>1</v>
      </c>
      <c r="H4">
        <f>IFERROR(INDEX('Weekly Stats'!F:F,MATCH($C4,'Weekly Stats'!$A:$A,0)),"")</f>
        <v>1</v>
      </c>
      <c r="I4">
        <f>IFERROR(INDEX('Weekly Stats'!G:G,MATCH($C4,'Weekly Stats'!$A:$A,0)),"")</f>
        <v>6</v>
      </c>
      <c r="J4">
        <f>IFERROR(INDEX('Weekly Stats'!H:H,MATCH($C4,'Weekly Stats'!$A:$A,0)),"")</f>
        <v>54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1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0.58299999999999996</v>
      </c>
      <c r="Y4" s="47">
        <f>IFERROR(ROUND(J4/I4,2),"")</f>
        <v>9</v>
      </c>
      <c r="Z4" s="47" t="str">
        <f>IFERROR(ROUND(M4/L4,2),"")</f>
        <v/>
      </c>
    </row>
    <row r="5" spans="1:37">
      <c r="B5" t="s">
        <v>145</v>
      </c>
      <c r="C5" s="27" t="str" cm="1">
        <f t="array" ref="C5">IFERROR(INDEX(Lineups!D:D,MATCH(B$2&amp;B5,Lineups!A:A&amp;Lineups!B:B,0)),"")</f>
        <v>Cam Ward</v>
      </c>
      <c r="D5">
        <f>IFERROR(INDEX('Weekly Stats'!B:B,MATCH($C5,'Weekly Stats'!$A:$A,0)),"")</f>
        <v>23</v>
      </c>
      <c r="E5">
        <f>IFERROR(INDEX('Weekly Stats'!C:C,MATCH($C5,'Weekly Stats'!$A:$A,0)),"")</f>
        <v>36</v>
      </c>
      <c r="F5">
        <f>IFERROR(INDEX('Weekly Stats'!D:D,MATCH($C5,'Weekly Stats'!$A:$A,0)),"")</f>
        <v>170</v>
      </c>
      <c r="G5">
        <f>IFERROR(INDEX('Weekly Stats'!E:E,MATCH($C5,'Weekly Stats'!$A:$A,0)),"")</f>
        <v>0</v>
      </c>
      <c r="H5">
        <f>IFERROR(INDEX('Weekly Stats'!F:F,MATCH($C5,'Weekly Stats'!$A:$A,0)),"")</f>
        <v>1</v>
      </c>
      <c r="I5">
        <f>IFERROR(INDEX('Weekly Stats'!G:G,MATCH($C5,'Weekly Stats'!$A:$A,0)),"")</f>
        <v>1</v>
      </c>
      <c r="J5">
        <f>IFERROR(INDEX('Weekly Stats'!H:H,MATCH($C5,'Weekly Stats'!$A:$A,0)),"")</f>
        <v>2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0.63900000000000001</v>
      </c>
      <c r="Y5" s="47">
        <f t="shared" ref="Y5:Y12" si="2">IFERROR(ROUND(J5/I5,2),"")</f>
        <v>2</v>
      </c>
      <c r="Z5" s="47" t="str">
        <f t="shared" ref="Z5:Z12" si="3">IFERROR(ROUND(M5/L5,2),"")</f>
        <v/>
      </c>
    </row>
    <row r="6" spans="1:37">
      <c r="B6" t="s">
        <v>148</v>
      </c>
      <c r="C6" s="27" t="str" cm="1">
        <f t="array" ref="C6">IFERROR(INDEX(Lineups!D:D,MATCH(B$2&amp;B6,Lineups!A:A&amp;Lineups!B:B,0)),"")</f>
        <v>Cam Skattebo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13</v>
      </c>
      <c r="J6">
        <f>IFERROR(INDEX('Weekly Stats'!H:H,MATCH($C6,'Weekly Stats'!$A:$A,0)),"")</f>
        <v>59</v>
      </c>
      <c r="K6">
        <f>IFERROR(INDEX('Weekly Stats'!I:I,MATCH($C6,'Weekly Stats'!$A:$A,0)),"")</f>
        <v>0</v>
      </c>
      <c r="L6">
        <f>IFERROR(INDEX('Weekly Stats'!J:J,MATCH($C6,'Weekly Stats'!$A:$A,0)),"")</f>
        <v>2</v>
      </c>
      <c r="M6">
        <f>IFERROR(INDEX('Weekly Stats'!K:K,MATCH($C6,'Weekly Stats'!$A:$A,0)),"")</f>
        <v>12</v>
      </c>
      <c r="N6">
        <f>IFERROR(INDEX('Weekly Stats'!L:L,MATCH($C6,'Weekly Stats'!$A:$A,0)),"")</f>
        <v>0</v>
      </c>
      <c r="O6">
        <f>IFERROR(INDEX('Weekly Stats'!M:M,MATCH($C6,'Weekly Stats'!$A:$A,0)),"")</f>
        <v>1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4.54</v>
      </c>
      <c r="Z6" s="47">
        <f t="shared" si="3"/>
        <v>6</v>
      </c>
    </row>
    <row r="7" spans="1:37">
      <c r="B7" t="s">
        <v>149</v>
      </c>
      <c r="C7" s="27" t="str" cm="1">
        <f t="array" ref="C7">IFERROR(INDEX(Lineups!D:D,MATCH(B$2&amp;B7,Lineups!A:A&amp;Lineups!B:B,0)),"")</f>
        <v>David Montgomery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5</v>
      </c>
      <c r="J7">
        <f>IFERROR(INDEX('Weekly Stats'!H:H,MATCH($C7,'Weekly Stats'!$A:$A,0)),"")</f>
        <v>11</v>
      </c>
      <c r="K7">
        <f>IFERROR(INDEX('Weekly Stats'!I:I,MATCH($C7,'Weekly Stats'!$A:$A,0)),"")</f>
        <v>0</v>
      </c>
      <c r="L7">
        <f>IFERROR(INDEX('Weekly Stats'!J:J,MATCH($C7,'Weekly Stats'!$A:$A,0)),"")</f>
        <v>0</v>
      </c>
      <c r="M7">
        <f>IFERROR(INDEX('Weekly Stats'!K:K,MATCH($C7,'Weekly Stats'!$A:$A,0)),"")</f>
        <v>0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2.2000000000000002</v>
      </c>
      <c r="Z7" s="47" t="str">
        <f t="shared" si="3"/>
        <v/>
      </c>
    </row>
    <row r="8" spans="1:37">
      <c r="B8" t="s">
        <v>150</v>
      </c>
      <c r="C8" s="27" t="str" cm="1">
        <f t="array" ref="C8">IFERROR(INDEX(Lineups!D:D,MATCH(B$2&amp;B8,Lineups!A:A&amp;Lineups!B:B,0)),"")</f>
        <v>Rhamondre Stevenson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13</v>
      </c>
      <c r="J8">
        <f>IFERROR(INDEX('Weekly Stats'!H:H,MATCH($C8,'Weekly Stats'!$A:$A,0)),"")</f>
        <v>64</v>
      </c>
      <c r="K8">
        <f>IFERROR(INDEX('Weekly Stats'!I:I,MATCH($C8,'Weekly Stats'!$A:$A,0)),"")</f>
        <v>1</v>
      </c>
      <c r="L8">
        <f>IFERROR(INDEX('Weekly Stats'!J:J,MATCH($C8,'Weekly Stats'!$A:$A,0)),"")</f>
        <v>3</v>
      </c>
      <c r="M8">
        <f>IFERROR(INDEX('Weekly Stats'!K:K,MATCH($C8,'Weekly Stats'!$A:$A,0)),"")</f>
        <v>21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4.92</v>
      </c>
      <c r="Z8" s="47">
        <f t="shared" si="3"/>
        <v>7</v>
      </c>
    </row>
    <row r="9" spans="1:37">
      <c r="B9" t="s">
        <v>154</v>
      </c>
      <c r="C9" s="27" t="str" cm="1">
        <f t="array" ref="C9">IFERROR(INDEX(Lineups!D:D,MATCH(B$2&amp;B9,Lineups!A:A&amp;Lineups!B:B,0)),"")</f>
        <v>Puka Nacua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2</v>
      </c>
      <c r="J9">
        <f>IFERROR(INDEX('Weekly Stats'!H:H,MATCH($C9,'Weekly Stats'!$A:$A,0)),"")</f>
        <v>9</v>
      </c>
      <c r="K9">
        <f>IFERROR(INDEX('Weekly Stats'!I:I,MATCH($C9,'Weekly Stats'!$A:$A,0)),"")</f>
        <v>0</v>
      </c>
      <c r="L9">
        <f>IFERROR(INDEX('Weekly Stats'!J:J,MATCH($C9,'Weekly Stats'!$A:$A,0)),"")</f>
        <v>17</v>
      </c>
      <c r="M9">
        <f>IFERROR(INDEX('Weekly Stats'!K:K,MATCH($C9,'Weekly Stats'!$A:$A,0)),"")</f>
        <v>138</v>
      </c>
      <c r="N9">
        <f>IFERROR(INDEX('Weekly Stats'!L:L,MATCH($C9,'Weekly Stats'!$A:$A,0)),"")</f>
        <v>1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>
        <f t="shared" si="2"/>
        <v>4.5</v>
      </c>
      <c r="Z9" s="47">
        <f t="shared" si="3"/>
        <v>8.1199999999999992</v>
      </c>
    </row>
    <row r="10" spans="1:37">
      <c r="B10" t="s">
        <v>155</v>
      </c>
      <c r="C10" s="27" t="str" cm="1">
        <f t="array" ref="C10">IFERROR(INDEX(Lineups!D:D,MATCH(B$2&amp;B10,Lineups!A:A&amp;Lineups!B:B,0)),"")</f>
        <v>Zay Flowers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1</v>
      </c>
      <c r="J10">
        <f>IFERROR(INDEX('Weekly Stats'!H:H,MATCH($C10,'Weekly Stats'!$A:$A,0)),"")</f>
        <v>13</v>
      </c>
      <c r="K10">
        <f>IFERROR(INDEX('Weekly Stats'!I:I,MATCH($C10,'Weekly Stats'!$A:$A,0)),"")</f>
        <v>0</v>
      </c>
      <c r="L10">
        <f>IFERROR(INDEX('Weekly Stats'!J:J,MATCH($C10,'Weekly Stats'!$A:$A,0)),"")</f>
        <v>8</v>
      </c>
      <c r="M10">
        <f>IFERROR(INDEX('Weekly Stats'!K:K,MATCH($C10,'Weekly Stats'!$A:$A,0)),"")</f>
        <v>53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>
        <f t="shared" si="2"/>
        <v>13</v>
      </c>
      <c r="Z10" s="47">
        <f t="shared" si="3"/>
        <v>6.63</v>
      </c>
    </row>
    <row r="11" spans="1:37">
      <c r="B11" t="s">
        <v>156</v>
      </c>
      <c r="C11" s="27" t="str" cm="1">
        <f t="array" ref="C11">IFERROR(INDEX(Lineups!D:D,MATCH(B$2&amp;B11,Lineups!A:A&amp;Lineups!B:B,0)),"")</f>
        <v>Tee Higgins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2</v>
      </c>
      <c r="M11">
        <f>IFERROR(INDEX('Weekly Stats'!K:K,MATCH($C11,'Weekly Stats'!$A:$A,0)),"")</f>
        <v>22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11</v>
      </c>
    </row>
    <row r="12" spans="1:37" ht="13.5" thickBot="1">
      <c r="B12" t="s">
        <v>160</v>
      </c>
      <c r="C12" s="27" t="str" cm="1">
        <f t="array" ref="C12">IFERROR(INDEX(Lineups!D:D,MATCH(B$2&amp;B12,Lineups!A:A&amp;Lineups!B:B,0)),"")</f>
        <v>Brandon Aubrey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1</v>
      </c>
      <c r="R12">
        <f>IFERROR(INDEX('Weekly Stats'!P:P,MATCH($C12,'Weekly Stats'!$A:$A,0)),"")</f>
        <v>0</v>
      </c>
      <c r="S12">
        <f>IFERROR(INDEX('Weekly Stats'!Q:Q,MATCH($C12,'Weekly Stats'!$A:$A,0)),"")</f>
        <v>1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1</v>
      </c>
      <c r="W12">
        <f t="shared" si="0"/>
        <v>4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37</v>
      </c>
      <c r="E13" s="40">
        <f t="shared" ref="E13:Q13" si="5">SUM(E4:E12)</f>
        <v>60</v>
      </c>
      <c r="F13" s="40">
        <f t="shared" si="5"/>
        <v>291</v>
      </c>
      <c r="G13" s="40">
        <f t="shared" si="5"/>
        <v>1</v>
      </c>
      <c r="H13" s="40">
        <f t="shared" si="5"/>
        <v>2</v>
      </c>
      <c r="I13" s="40">
        <f t="shared" si="5"/>
        <v>41</v>
      </c>
      <c r="J13" s="40">
        <f t="shared" si="5"/>
        <v>212</v>
      </c>
      <c r="K13" s="40">
        <f t="shared" si="5"/>
        <v>1</v>
      </c>
      <c r="L13" s="40">
        <f t="shared" si="5"/>
        <v>32</v>
      </c>
      <c r="M13" s="40">
        <f t="shared" si="5"/>
        <v>246</v>
      </c>
      <c r="N13" s="40">
        <f t="shared" si="5"/>
        <v>1</v>
      </c>
      <c r="O13" s="40">
        <f t="shared" si="5"/>
        <v>2</v>
      </c>
      <c r="P13" s="40">
        <f t="shared" si="5"/>
        <v>0</v>
      </c>
      <c r="Q13" s="40">
        <f t="shared" si="5"/>
        <v>1</v>
      </c>
      <c r="R13" s="40">
        <f t="shared" ref="R13:W13" si="6">SUM(R4:R12)</f>
        <v>0</v>
      </c>
      <c r="S13" s="40">
        <f t="shared" si="6"/>
        <v>1</v>
      </c>
      <c r="T13" s="40">
        <f t="shared" si="6"/>
        <v>0</v>
      </c>
      <c r="U13" s="40">
        <f t="shared" si="6"/>
        <v>0</v>
      </c>
      <c r="V13" s="40">
        <f t="shared" si="6"/>
        <v>1</v>
      </c>
      <c r="W13" s="40">
        <f t="shared" si="6"/>
        <v>4</v>
      </c>
      <c r="X13" s="46">
        <f>IFERROR(ROUND(D13/E13,3),0)</f>
        <v>0.61699999999999999</v>
      </c>
      <c r="Y13" s="48">
        <f>IFERROR(ROUND(J13/I13,2),0)</f>
        <v>5.17</v>
      </c>
      <c r="Z13" s="48">
        <f>IFERROR(ROUND(M13/L13,2),0)</f>
        <v>7.69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161</v>
      </c>
      <c r="C15" s="27" t="str" cm="1">
        <f t="array" ref="C15">IFERROR(INDEX(Lineups!D:D,MATCH(B$2&amp;B15,Lineups!A:A&amp;Lineups!B:B,0)),"")</f>
        <v>Jacksonville Jaguars</v>
      </c>
      <c r="D15" s="41">
        <f>IFERROR(INDEX('Weekly Stats'!C:C,MATCH($C15,'Weekly Stats'!$A:$A,0)),"")</f>
        <v>1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0</v>
      </c>
      <c r="G15" s="41">
        <f>IFERROR(INDEX('Weekly Stats'!F:F,MATCH($C15,'Weekly Stats'!$A:$A,0)),"")</f>
        <v>232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17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162</v>
      </c>
      <c r="C17" s="42" t="str" cm="1">
        <f t="array" ref="C17">IFERROR(INDEX(Lineups!D:D,MATCH(B$2&amp;B17,Lineups!A:A&amp;Lineups!B:B,0)),"")</f>
        <v>John Harbaugh</v>
      </c>
      <c r="D17" s="41">
        <f>IFERROR(INDEX('Weekly Stats'!AC:AC,MATCH(C17,'Weekly Stats'!AB:AB,0))-INDEX('Weekly Stats'!AD:AD,MATCH(C17,'Weekly Stats'!AB:AB,0)),"")</f>
        <v>0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7">SUM(E21:E22)</f>
        <v>0</v>
      </c>
      <c r="F20" s="7">
        <f t="shared" si="7"/>
        <v>0</v>
      </c>
      <c r="G20" s="7">
        <f t="shared" si="7"/>
        <v>0</v>
      </c>
      <c r="H20" s="7">
        <f t="shared" si="7"/>
        <v>0</v>
      </c>
      <c r="I20" s="7">
        <f t="shared" si="7"/>
        <v>0</v>
      </c>
      <c r="J20" s="7">
        <f>SUM(J21:J22)</f>
        <v>5</v>
      </c>
      <c r="K20" s="7">
        <f t="shared" ref="K20:Y20" si="8">SUM(K21:K22)</f>
        <v>0</v>
      </c>
      <c r="L20" s="7">
        <f t="shared" si="8"/>
        <v>0</v>
      </c>
      <c r="M20" s="7">
        <f t="shared" si="8"/>
        <v>0</v>
      </c>
      <c r="N20" s="7">
        <f t="shared" si="8"/>
        <v>4</v>
      </c>
      <c r="O20" s="7">
        <f t="shared" si="8"/>
        <v>0</v>
      </c>
      <c r="P20" s="7">
        <f t="shared" si="8"/>
        <v>0</v>
      </c>
      <c r="Q20" s="7">
        <f t="shared" si="8"/>
        <v>0</v>
      </c>
      <c r="R20" s="7">
        <f t="shared" si="8"/>
        <v>0</v>
      </c>
      <c r="S20" s="7">
        <f t="shared" si="8"/>
        <v>2</v>
      </c>
      <c r="T20" s="7">
        <f t="shared" si="8"/>
        <v>0</v>
      </c>
      <c r="U20" s="7">
        <f t="shared" si="8"/>
        <v>0</v>
      </c>
      <c r="V20" s="7">
        <f t="shared" si="8"/>
        <v>0</v>
      </c>
      <c r="W20" s="7">
        <f t="shared" si="8"/>
        <v>0</v>
      </c>
      <c r="X20" s="7">
        <f t="shared" si="8"/>
        <v>0</v>
      </c>
      <c r="Y20" s="7">
        <f t="shared" si="8"/>
        <v>0</v>
      </c>
      <c r="Z20" s="7">
        <f>SUM(Z21:Z22)</f>
        <v>0</v>
      </c>
      <c r="AA20" s="7">
        <f t="shared" ref="AA20" si="9">SUM(AA21:AA22)</f>
        <v>0</v>
      </c>
      <c r="AB20" s="7">
        <f>SUM(D20:AA20)</f>
        <v>11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11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2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2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0</v>
      </c>
      <c r="F22">
        <f>IF(G13&gt;G38,6,0)</f>
        <v>0</v>
      </c>
      <c r="G22">
        <f>IF(H13&lt;H38,2,0)</f>
        <v>0</v>
      </c>
      <c r="H22">
        <f>IF(J13&gt;J38,6,0)</f>
        <v>0</v>
      </c>
      <c r="I22">
        <f>IF(K13&gt;K38,6,0)</f>
        <v>0</v>
      </c>
      <c r="J22">
        <f>IFERROR(IF(Y13&gt;Y38,3,0),0)</f>
        <v>3</v>
      </c>
      <c r="K22">
        <f>IF(M13&gt;M38,6,0)</f>
        <v>0</v>
      </c>
      <c r="L22">
        <f>IF(N13&gt;N38,6,0)</f>
        <v>0</v>
      </c>
      <c r="M22">
        <f>IFERROR(IF(Z13&gt;Z38,2,0),0)</f>
        <v>0</v>
      </c>
      <c r="N22">
        <f>IF(L13&gt;L38,2,0)</f>
        <v>2</v>
      </c>
      <c r="O22">
        <f>IF(P13&gt;P38,2,0)</f>
        <v>0</v>
      </c>
      <c r="P22">
        <f>IF(O13&lt;O38,3,0)</f>
        <v>0</v>
      </c>
      <c r="Q22">
        <f>IFERROR(IF(W13&gt;W38,3,0),0)</f>
        <v>0</v>
      </c>
      <c r="R22">
        <f>IF(R13&gt;R38,1,0)</f>
        <v>0</v>
      </c>
      <c r="S22">
        <f>IF(S13&gt;S38,2,0)</f>
        <v>2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0</v>
      </c>
      <c r="X22">
        <f>IF(D15&gt;=D40,0,-2)</f>
        <v>0</v>
      </c>
      <c r="Y22">
        <f>IF(E15&gt;=E40,0,-2)</f>
        <v>0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6</v>
      </c>
      <c r="F23">
        <f>IF(G38&gt;G13,6,0)</f>
        <v>6</v>
      </c>
      <c r="G23">
        <f>IF(H38&lt;H13,2,0)</f>
        <v>2</v>
      </c>
      <c r="H23">
        <f>IF(J38&gt;J13,6,0)</f>
        <v>6</v>
      </c>
      <c r="I23">
        <f>IF(K38&gt;K13,6,0)</f>
        <v>6</v>
      </c>
      <c r="J23">
        <f>IFERROR(IF(Y38&gt;Y13,3,0),0)</f>
        <v>0</v>
      </c>
      <c r="K23">
        <f>IF(M38&gt;M13,6,0)</f>
        <v>6</v>
      </c>
      <c r="L23">
        <f>IF(N38&gt;N13,6,0)</f>
        <v>6</v>
      </c>
      <c r="M23">
        <f>IFERROR(IF(Z38&gt;Z13,2,0),0)</f>
        <v>2</v>
      </c>
      <c r="N23">
        <f>IF(L38&gt;L13,2,0)</f>
        <v>0</v>
      </c>
      <c r="O23">
        <f>IF(P38&gt;P13,2,0)</f>
        <v>0</v>
      </c>
      <c r="P23">
        <f>IF(O38&lt;O13,3,0)</f>
        <v>3</v>
      </c>
      <c r="Q23">
        <f>IFERROR(IF(W38&gt;W13,3,0),0)</f>
        <v>3</v>
      </c>
      <c r="R23">
        <f>IF(R38&gt;R13,1,0)</f>
        <v>1</v>
      </c>
      <c r="S23">
        <f>IF(S38&gt;S13,2,0)</f>
        <v>0</v>
      </c>
      <c r="T23">
        <f>IF((T38+U38)&gt;(T13+U13),3,0)</f>
        <v>3</v>
      </c>
      <c r="U23" s="10" t="s">
        <v>27</v>
      </c>
      <c r="V23">
        <f>IF(I40&lt;=I15,0,-6)</f>
        <v>-6</v>
      </c>
      <c r="W23">
        <f>IF(G40&lt;=G15,0,-3)</f>
        <v>-3</v>
      </c>
      <c r="X23">
        <f>IF(D40&gt;=D15,0,-2)</f>
        <v>0</v>
      </c>
      <c r="Y23">
        <f>IF(E40&gt;=E15,0,-2)</f>
        <v>0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2</v>
      </c>
      <c r="G24" s="10" t="s">
        <v>27</v>
      </c>
      <c r="H24">
        <f>IF(J38&gt;=250,3,0)</f>
        <v>3</v>
      </c>
      <c r="I24">
        <f>IF(K38&gt;=4,2,0)</f>
        <v>0</v>
      </c>
      <c r="J24">
        <f>IFERROR(IF(Y38&gt;=4.5,2,0),0)</f>
        <v>0</v>
      </c>
      <c r="K24">
        <f>IF(M38&gt;=325,3,0)</f>
        <v>3</v>
      </c>
      <c r="L24">
        <f>IF(N38&gt;=4,2,0)</f>
        <v>0</v>
      </c>
      <c r="M24">
        <f>IFERROR(IF(Z38&gt;=12,2,0),0)</f>
        <v>2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-2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2</v>
      </c>
      <c r="E25" s="7">
        <f t="shared" ref="E25:AA25" si="10">SUM(E23:E24)</f>
        <v>6</v>
      </c>
      <c r="F25" s="7">
        <f t="shared" si="10"/>
        <v>8</v>
      </c>
      <c r="G25" s="7">
        <f t="shared" si="10"/>
        <v>2</v>
      </c>
      <c r="H25" s="7">
        <f t="shared" si="10"/>
        <v>9</v>
      </c>
      <c r="I25" s="7">
        <f t="shared" si="10"/>
        <v>6</v>
      </c>
      <c r="J25" s="7">
        <f t="shared" si="10"/>
        <v>0</v>
      </c>
      <c r="K25" s="7">
        <f t="shared" si="10"/>
        <v>9</v>
      </c>
      <c r="L25" s="7">
        <f t="shared" si="10"/>
        <v>6</v>
      </c>
      <c r="M25" s="7">
        <f t="shared" si="10"/>
        <v>4</v>
      </c>
      <c r="N25" s="7">
        <f t="shared" si="10"/>
        <v>0</v>
      </c>
      <c r="O25" s="7">
        <f t="shared" si="10"/>
        <v>0</v>
      </c>
      <c r="P25" s="7">
        <f t="shared" si="10"/>
        <v>3</v>
      </c>
      <c r="Q25" s="7">
        <f t="shared" si="10"/>
        <v>3</v>
      </c>
      <c r="R25" s="7">
        <f t="shared" si="10"/>
        <v>1</v>
      </c>
      <c r="S25" s="7">
        <f t="shared" si="10"/>
        <v>0</v>
      </c>
      <c r="T25" s="7">
        <f t="shared" si="10"/>
        <v>3</v>
      </c>
      <c r="U25" s="7">
        <f t="shared" si="10"/>
        <v>0</v>
      </c>
      <c r="V25" s="7">
        <f t="shared" si="10"/>
        <v>-6</v>
      </c>
      <c r="W25" s="7">
        <f t="shared" si="10"/>
        <v>-5</v>
      </c>
      <c r="X25" s="7">
        <f t="shared" si="10"/>
        <v>0</v>
      </c>
      <c r="Y25" s="7">
        <f t="shared" si="10"/>
        <v>0</v>
      </c>
      <c r="Z25" s="7">
        <f t="shared" si="10"/>
        <v>0</v>
      </c>
      <c r="AA25" s="7">
        <f t="shared" si="10"/>
        <v>0</v>
      </c>
      <c r="AB25" s="7">
        <f>SUM(D25:AA25)</f>
        <v>51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51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409</v>
      </c>
      <c r="U26" s="21" t="s">
        <v>408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7</v>
      </c>
      <c r="B27" s="19" t="str">
        <f>IFERROR(INDEX(Data!I:I,MATCH(A27,Data!H:H,0)),"")</f>
        <v>Bitch-Slapped by my Bi'Johnson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408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144</v>
      </c>
      <c r="C29" s="27" t="str" cm="1">
        <f t="array" ref="C29">IFERROR(INDEX(Lineups!D:D,MATCH(B$27&amp;B29,Lineups!A:A&amp;Lineups!B:B,0)),"")</f>
        <v>Jared Goff</v>
      </c>
      <c r="D29">
        <f>IFERROR(INDEX('Weekly Stats'!B:B,MATCH($C29,'Weekly Stats'!$A:$A,0)),"")</f>
        <v>19</v>
      </c>
      <c r="E29">
        <f>IFERROR(INDEX('Weekly Stats'!C:C,MATCH($C29,'Weekly Stats'!$A:$A,0)),"")</f>
        <v>30</v>
      </c>
      <c r="F29">
        <f>IFERROR(INDEX('Weekly Stats'!D:D,MATCH($C29,'Weekly Stats'!$A:$A,0)),"")</f>
        <v>271</v>
      </c>
      <c r="G29">
        <f>IFERROR(INDEX('Weekly Stats'!E:E,MATCH($C29,'Weekly Stats'!$A:$A,0)),"")</f>
        <v>3</v>
      </c>
      <c r="H29">
        <f>IFERROR(INDEX('Weekly Stats'!F:F,MATCH($C29,'Weekly Stats'!$A:$A,0)),"")</f>
        <v>0</v>
      </c>
      <c r="I29">
        <f>IFERROR(INDEX('Weekly Stats'!G:G,MATCH($C29,'Weekly Stats'!$A:$A,0)),"")</f>
        <v>1</v>
      </c>
      <c r="J29">
        <f>IFERROR(INDEX('Weekly Stats'!H:H,MATCH($C29,'Weekly Stats'!$A:$A,0)),"")</f>
        <v>1</v>
      </c>
      <c r="K29">
        <f>IFERROR(INDEX('Weekly Stats'!I:I,MATCH($C29,'Weekly Stats'!$A:$A,0)),"")</f>
        <v>1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0.63300000000000001</v>
      </c>
      <c r="Y29" s="47">
        <f>IFERROR(ROUND(J29/I29,2),"")</f>
        <v>1</v>
      </c>
      <c r="Z29" s="47" t="str">
        <f>IFERROR(ROUND(M29/L29,2),"")</f>
        <v/>
      </c>
    </row>
    <row r="30" spans="1:32">
      <c r="B30" t="s">
        <v>145</v>
      </c>
      <c r="C30" s="27" t="str" cm="1">
        <f t="array" ref="C30">IFERROR(INDEX(Lineups!D:D,MATCH(B$27&amp;B30,Lineups!A:A&amp;Lineups!B:B,0)),"")</f>
        <v>Jacoby Brissett</v>
      </c>
      <c r="D30">
        <f>IFERROR(INDEX('Weekly Stats'!B:B,MATCH($C30,'Weekly Stats'!$A:$A,0)),"")</f>
        <v>29</v>
      </c>
      <c r="E30">
        <f>IFERROR(INDEX('Weekly Stats'!C:C,MATCH($C30,'Weekly Stats'!$A:$A,0)),"")</f>
        <v>47</v>
      </c>
      <c r="F30">
        <f>IFERROR(INDEX('Weekly Stats'!D:D,MATCH($C30,'Weekly Stats'!$A:$A,0)),"")</f>
        <v>292</v>
      </c>
      <c r="G30">
        <f>IFERROR(INDEX('Weekly Stats'!E:E,MATCH($C30,'Weekly Stats'!$A:$A,0)),"")</f>
        <v>3</v>
      </c>
      <c r="H30">
        <f>IFERROR(INDEX('Weekly Stats'!F:F,MATCH($C30,'Weekly Stats'!$A:$A,0)),"")</f>
        <v>1</v>
      </c>
      <c r="I30">
        <f>IFERROR(INDEX('Weekly Stats'!G:G,MATCH($C30,'Weekly Stats'!$A:$A,0)),"")</f>
        <v>2</v>
      </c>
      <c r="J30">
        <f>IFERROR(INDEX('Weekly Stats'!H:H,MATCH($C30,'Weekly Stats'!$A:$A,0)),"")</f>
        <v>19</v>
      </c>
      <c r="K30">
        <f>IFERROR(INDEX('Weekly Stats'!I:I,MATCH($C30,'Weekly Stats'!$A:$A,0)),"")</f>
        <v>0</v>
      </c>
      <c r="L30">
        <f>IFERROR(INDEX('Weekly Stats'!J:J,MATCH($C30,'Weekly Stats'!$A:$A,0)),"")</f>
        <v>1</v>
      </c>
      <c r="M30">
        <f>IFERROR(INDEX('Weekly Stats'!K:K,MATCH($C30,'Weekly Stats'!$A:$A,0)),"")</f>
        <v>7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0.61699999999999999</v>
      </c>
      <c r="Y30" s="47">
        <f t="shared" ref="Y30:Y37" si="13">IFERROR(ROUND(J30/I30,2),"")</f>
        <v>9.5</v>
      </c>
      <c r="Z30" s="47">
        <f t="shared" ref="Z30:Z37" si="14">IFERROR(ROUND(M30/L30,2),"")</f>
        <v>7</v>
      </c>
    </row>
    <row r="31" spans="1:32">
      <c r="B31" t="s">
        <v>148</v>
      </c>
      <c r="C31" s="27" t="str" cm="1">
        <f t="array" ref="C31">IFERROR(INDEX(Lineups!D:D,MATCH(B$27&amp;B31,Lineups!A:A&amp;Lineups!B:B,0)),"")</f>
        <v>Bijan Robinson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17</v>
      </c>
      <c r="J31">
        <f>IFERROR(INDEX('Weekly Stats'!H:H,MATCH($C31,'Weekly Stats'!$A:$A,0)),"")</f>
        <v>86</v>
      </c>
      <c r="K31">
        <f>IFERROR(INDEX('Weekly Stats'!I:I,MATCH($C31,'Weekly Stats'!$A:$A,0)),"")</f>
        <v>0</v>
      </c>
      <c r="L31">
        <f>IFERROR(INDEX('Weekly Stats'!J:J,MATCH($C31,'Weekly Stats'!$A:$A,0)),"")</f>
        <v>4</v>
      </c>
      <c r="M31">
        <f>IFERROR(INDEX('Weekly Stats'!K:K,MATCH($C31,'Weekly Stats'!$A:$A,0)),"")</f>
        <v>32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5.0599999999999996</v>
      </c>
      <c r="Z31" s="47">
        <f t="shared" si="14"/>
        <v>8</v>
      </c>
    </row>
    <row r="32" spans="1:32">
      <c r="B32" t="s">
        <v>149</v>
      </c>
      <c r="C32" s="27" t="str" cm="1">
        <f t="array" ref="C32">IFERROR(INDEX(Lineups!D:D,MATCH(B$27&amp;B32,Lineups!A:A&amp;Lineups!B:B,0)),"")</f>
        <v>Aaron Jones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25</v>
      </c>
      <c r="J32">
        <f>IFERROR(INDEX('Weekly Stats'!H:H,MATCH($C32,'Weekly Stats'!$A:$A,0)),"")</f>
        <v>113</v>
      </c>
      <c r="K32">
        <f>IFERROR(INDEX('Weekly Stats'!I:I,MATCH($C32,'Weekly Stats'!$A:$A,0)),"")</f>
        <v>1</v>
      </c>
      <c r="L32">
        <f>IFERROR(INDEX('Weekly Stats'!J:J,MATCH($C32,'Weekly Stats'!$A:$A,0)),"")</f>
        <v>3</v>
      </c>
      <c r="M32">
        <f>IFERROR(INDEX('Weekly Stats'!K:K,MATCH($C32,'Weekly Stats'!$A:$A,0)),"")</f>
        <v>4</v>
      </c>
      <c r="N32">
        <f>IFERROR(INDEX('Weekly Stats'!L:L,MATCH($C32,'Weekly Stats'!$A:$A,0)),"")</f>
        <v>0</v>
      </c>
      <c r="O32">
        <f>IFERROR(INDEX('Weekly Stats'!M:M,MATCH($C32,'Weekly Stats'!$A:$A,0)),"")</f>
        <v>1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4.5199999999999996</v>
      </c>
      <c r="Z32" s="47">
        <f t="shared" si="14"/>
        <v>1.33</v>
      </c>
    </row>
    <row r="33" spans="1:37">
      <c r="B33" t="s">
        <v>150</v>
      </c>
      <c r="C33" s="27" t="str" cm="1">
        <f t="array" ref="C33">IFERROR(INDEX(Lineups!D:D,MATCH(B$27&amp;B33,Lineups!A:A&amp;Lineups!B:B,0)),"")</f>
        <v>Bhayshul Tuten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22</v>
      </c>
      <c r="J33">
        <f>IFERROR(INDEX('Weekly Stats'!H:H,MATCH($C33,'Weekly Stats'!$A:$A,0)),"")</f>
        <v>72</v>
      </c>
      <c r="K33">
        <f>IFERROR(INDEX('Weekly Stats'!I:I,MATCH($C33,'Weekly Stats'!$A:$A,0)),"")</f>
        <v>0</v>
      </c>
      <c r="L33">
        <f>IFERROR(INDEX('Weekly Stats'!J:J,MATCH($C33,'Weekly Stats'!$A:$A,0)),"")</f>
        <v>2</v>
      </c>
      <c r="M33">
        <f>IFERROR(INDEX('Weekly Stats'!K:K,MATCH($C33,'Weekly Stats'!$A:$A,0)),"")</f>
        <v>24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3.27</v>
      </c>
      <c r="Z33" s="47">
        <f t="shared" si="14"/>
        <v>12</v>
      </c>
    </row>
    <row r="34" spans="1:37">
      <c r="B34" t="s">
        <v>154</v>
      </c>
      <c r="C34" s="27" t="str" cm="1">
        <f t="array" ref="C34">IFERROR(INDEX(Lineups!D:D,MATCH(B$27&amp;B34,Lineups!A:A&amp;Lineups!B:B,0)),"")</f>
        <v>Drake London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7</v>
      </c>
      <c r="M34">
        <f>IFERROR(INDEX('Weekly Stats'!K:K,MATCH($C34,'Weekly Stats'!$A:$A,0)),"")</f>
        <v>118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16.86</v>
      </c>
    </row>
    <row r="35" spans="1:37">
      <c r="B35" t="s">
        <v>155</v>
      </c>
      <c r="C35" s="27" t="str" cm="1">
        <f t="array" ref="C35">IFERROR(INDEX(Lineups!D:D,MATCH(B$27&amp;B35,Lineups!A:A&amp;Lineups!B:B,0)),"")</f>
        <v>Christian Watson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6</v>
      </c>
      <c r="M35">
        <f>IFERROR(INDEX('Weekly Stats'!K:K,MATCH($C35,'Weekly Stats'!$A:$A,0)),"")</f>
        <v>143</v>
      </c>
      <c r="N35">
        <f>IFERROR(INDEX('Weekly Stats'!L:L,MATCH($C35,'Weekly Stats'!$A:$A,0)),"")</f>
        <v>2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23.83</v>
      </c>
    </row>
    <row r="36" spans="1:37">
      <c r="B36" t="s">
        <v>156</v>
      </c>
      <c r="C36" s="27" t="str" cm="1">
        <f t="array" ref="C36">IFERROR(INDEX(Lineups!D:D,MATCH(B$27&amp;B36,Lineups!A:A&amp;Lineups!B:B,0)),"")</f>
        <v>Emeka Egbuka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1</v>
      </c>
      <c r="J36">
        <f>IFERROR(INDEX('Weekly Stats'!H:H,MATCH($C36,'Weekly Stats'!$A:$A,0)),"")</f>
        <v>14</v>
      </c>
      <c r="K36">
        <f>IFERROR(INDEX('Weekly Stats'!I:I,MATCH($C36,'Weekly Stats'!$A:$A,0)),"")</f>
        <v>1</v>
      </c>
      <c r="L36">
        <f>IFERROR(INDEX('Weekly Stats'!J:J,MATCH($C36,'Weekly Stats'!$A:$A,0)),"")</f>
        <v>6</v>
      </c>
      <c r="M36">
        <f>IFERROR(INDEX('Weekly Stats'!K:K,MATCH($C36,'Weekly Stats'!$A:$A,0)),"")</f>
        <v>38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>
        <f t="shared" si="13"/>
        <v>14</v>
      </c>
      <c r="Z36" s="47">
        <f t="shared" si="14"/>
        <v>6.33</v>
      </c>
    </row>
    <row r="37" spans="1:37" ht="13.5" thickBot="1">
      <c r="B37" t="s">
        <v>160</v>
      </c>
      <c r="C37" s="27" t="str" cm="1">
        <f t="array" ref="C37">IFERROR(INDEX(Lineups!D:D,MATCH(B$27&amp;B37,Lineups!A:A&amp;Lineups!B:B,0)),"")</f>
        <v>Cam Little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2</v>
      </c>
      <c r="R37">
        <f>IFERROR(INDEX('Weekly Stats'!P:P,MATCH($C37,'Weekly Stats'!$A:$A,0)),"")</f>
        <v>1</v>
      </c>
      <c r="S37">
        <f>IFERROR(INDEX('Weekly Stats'!Q:Q,MATCH($C37,'Weekly Stats'!$A:$A,0)),"")</f>
        <v>0</v>
      </c>
      <c r="T37">
        <f>IFERROR(INDEX('Weekly Stats'!R:R,MATCH($C37,'Weekly Stats'!$A:$A,0)),"")</f>
        <v>1</v>
      </c>
      <c r="U37">
        <f>IFERROR(INDEX('Weekly Stats'!S:S,MATCH($C37,'Weekly Stats'!$A:$A,0)),"")</f>
        <v>0</v>
      </c>
      <c r="V37">
        <f>IFERROR(INDEX('Weekly Stats'!T:T,MATCH($C37,'Weekly Stats'!$A:$A,0)),"")</f>
        <v>1</v>
      </c>
      <c r="W37">
        <f t="shared" si="11"/>
        <v>7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48</v>
      </c>
      <c r="E38" s="40">
        <f t="shared" ref="E38:Q38" si="16">SUM(E29:E37)</f>
        <v>77</v>
      </c>
      <c r="F38" s="40">
        <f t="shared" si="16"/>
        <v>563</v>
      </c>
      <c r="G38" s="40">
        <f t="shared" si="16"/>
        <v>6</v>
      </c>
      <c r="H38" s="40">
        <f t="shared" si="16"/>
        <v>1</v>
      </c>
      <c r="I38" s="40">
        <f t="shared" si="16"/>
        <v>68</v>
      </c>
      <c r="J38" s="40">
        <f t="shared" si="16"/>
        <v>305</v>
      </c>
      <c r="K38" s="40">
        <f t="shared" si="16"/>
        <v>3</v>
      </c>
      <c r="L38" s="40">
        <f t="shared" si="16"/>
        <v>29</v>
      </c>
      <c r="M38" s="40">
        <f t="shared" si="16"/>
        <v>366</v>
      </c>
      <c r="N38" s="40">
        <f t="shared" si="16"/>
        <v>2</v>
      </c>
      <c r="O38" s="40">
        <f t="shared" si="16"/>
        <v>1</v>
      </c>
      <c r="P38" s="40">
        <f t="shared" si="16"/>
        <v>0</v>
      </c>
      <c r="Q38" s="40">
        <f t="shared" si="16"/>
        <v>2</v>
      </c>
      <c r="R38" s="40">
        <f t="shared" ref="R38:U38" si="17">SUM(R29:R37)</f>
        <v>1</v>
      </c>
      <c r="S38" s="40">
        <f t="shared" si="17"/>
        <v>0</v>
      </c>
      <c r="T38" s="40">
        <f t="shared" si="17"/>
        <v>1</v>
      </c>
      <c r="U38" s="40">
        <f t="shared" si="17"/>
        <v>0</v>
      </c>
      <c r="V38" s="40">
        <f t="shared" ref="V38:W38" si="18">SUM(V29:V37)</f>
        <v>1</v>
      </c>
      <c r="W38" s="40">
        <f t="shared" si="18"/>
        <v>7</v>
      </c>
      <c r="X38" s="46">
        <f>IFERROR(ROUND(D38/E38,3),0)</f>
        <v>0.623</v>
      </c>
      <c r="Y38" s="48">
        <f>IFERROR(ROUND(J38/I38,2),0)</f>
        <v>4.49</v>
      </c>
      <c r="Z38" s="48">
        <f>IFERROR(ROUND(M38/L38,2),0)</f>
        <v>12.62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161</v>
      </c>
      <c r="C40" s="27" t="str" cm="1">
        <f t="array" ref="C40">IFERROR(INDEX(Lineups!D:D,MATCH(B$27&amp;B40,Lineups!A:A&amp;Lineups!B:B,0)),"")</f>
        <v>Dallas Cowboys</v>
      </c>
      <c r="D40" s="41">
        <f>IFERROR(INDEX('Weekly Stats'!C:C,MATCH($C40,'Weekly Stats'!$A:$A,0)),"")</f>
        <v>1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0</v>
      </c>
      <c r="G40" s="41">
        <f>IFERROR(INDEX('Weekly Stats'!F:F,MATCH($C40,'Weekly Stats'!$A:$A,0)),"")</f>
        <v>419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24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162</v>
      </c>
      <c r="C42" s="42" t="str" cm="1">
        <f t="array" ref="C42">IFERROR(INDEX(Lineups!D:D,MATCH(B$27&amp;B42,Lineups!A:A&amp;Lineups!B:B,0)),"")</f>
        <v>Joe Brady</v>
      </c>
      <c r="D42" s="41">
        <f>IFERROR(INDEX('Weekly Stats'!AC:AC,MATCH(C42,'Weekly Stats'!AB:AB,0))-INDEX('Weekly Stats'!AD:AD,MATCH(C42,'Weekly Stats'!AB:AB,0)),"")</f>
        <v>3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6</v>
      </c>
      <c r="B46" s="19" t="str">
        <f>IFERROR(INDEX(Data!I:I,MATCH(A46,Data!H:H,0)),"")</f>
        <v>Nacua Matata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408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164</v>
      </c>
      <c r="C48" s="27" t="str" cm="1">
        <f t="array" ref="C48">IFERROR(INDEX(Lineups!D:D,MATCH(B$46&amp;B48,Lineups!A:A&amp;Lineups!B:B,0)),"")</f>
        <v>Justin Herbert</v>
      </c>
      <c r="D48">
        <f>IFERROR(INDEX('Weekly Stats'!B:B,MATCH($C48,'Weekly Stats'!$A:$A,0)),"")</f>
        <v>14</v>
      </c>
      <c r="E48">
        <f>IFERROR(INDEX('Weekly Stats'!C:C,MATCH($C48,'Weekly Stats'!$A:$A,0)),"")</f>
        <v>24</v>
      </c>
      <c r="F48">
        <f>IFERROR(INDEX('Weekly Stats'!D:D,MATCH($C48,'Weekly Stats'!$A:$A,0)),"")</f>
        <v>121</v>
      </c>
      <c r="G48">
        <f>IFERROR(INDEX('Weekly Stats'!E:E,MATCH($C48,'Weekly Stats'!$A:$A,0)),"")</f>
        <v>1</v>
      </c>
      <c r="H48">
        <f>IFERROR(INDEX('Weekly Stats'!F:F,MATCH($C48,'Weekly Stats'!$A:$A,0)),"")</f>
        <v>1</v>
      </c>
      <c r="I48">
        <f>IFERROR(INDEX('Weekly Stats'!G:G,MATCH($C48,'Weekly Stats'!$A:$A,0)),"")</f>
        <v>6</v>
      </c>
      <c r="J48">
        <f>IFERROR(INDEX('Weekly Stats'!H:H,MATCH($C48,'Weekly Stats'!$A:$A,0)),"")</f>
        <v>54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1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0.58299999999999996</v>
      </c>
      <c r="Y48" s="47">
        <f>IFERROR(ROUND(J48/I48,2),"")</f>
        <v>9</v>
      </c>
      <c r="Z48" s="47" t="str">
        <f>IFERROR(ROUND(M48/L48,2),"")</f>
        <v/>
      </c>
    </row>
    <row r="49" spans="2:32">
      <c r="B49" t="s">
        <v>165</v>
      </c>
      <c r="C49" s="27" t="str" cm="1">
        <f t="array" ref="C49">IFERROR(INDEX(Lineups!D:D,MATCH(B$46&amp;B49,Lineups!A:A&amp;Lineups!B:B,0)),"")</f>
        <v>Cam Ward</v>
      </c>
      <c r="D49">
        <f>IFERROR(INDEX('Weekly Stats'!B:B,MATCH($C49,'Weekly Stats'!$A:$A,0)),"")</f>
        <v>23</v>
      </c>
      <c r="E49">
        <f>IFERROR(INDEX('Weekly Stats'!C:C,MATCH($C49,'Weekly Stats'!$A:$A,0)),"")</f>
        <v>36</v>
      </c>
      <c r="F49">
        <f>IFERROR(INDEX('Weekly Stats'!D:D,MATCH($C49,'Weekly Stats'!$A:$A,0)),"")</f>
        <v>170</v>
      </c>
      <c r="G49">
        <f>IFERROR(INDEX('Weekly Stats'!E:E,MATCH($C49,'Weekly Stats'!$A:$A,0)),"")</f>
        <v>0</v>
      </c>
      <c r="H49">
        <f>IFERROR(INDEX('Weekly Stats'!F:F,MATCH($C49,'Weekly Stats'!$A:$A,0)),"")</f>
        <v>1</v>
      </c>
      <c r="I49">
        <f>IFERROR(INDEX('Weekly Stats'!G:G,MATCH($C49,'Weekly Stats'!$A:$A,0)),"")</f>
        <v>1</v>
      </c>
      <c r="J49">
        <f>IFERROR(INDEX('Weekly Stats'!H:H,MATCH($C49,'Weekly Stats'!$A:$A,0)),"")</f>
        <v>2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0.63900000000000001</v>
      </c>
      <c r="Y49" s="47">
        <f t="shared" ref="Y49:Y56" si="21">IFERROR(ROUND(J49/I49,2),"")</f>
        <v>2</v>
      </c>
      <c r="Z49" s="47" t="str">
        <f t="shared" ref="Z49:Z56" si="22">IFERROR(ROUND(M49/L49,2),"")</f>
        <v/>
      </c>
    </row>
    <row r="50" spans="2:32">
      <c r="B50" t="s">
        <v>168</v>
      </c>
      <c r="C50" s="27" t="str" cm="1">
        <f t="array" ref="C50">IFERROR(INDEX(Lineups!D:D,MATCH(B$46&amp;B50,Lineups!A:A&amp;Lineups!B:B,0)),"")</f>
        <v>Cam Skattebo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13</v>
      </c>
      <c r="J50">
        <f>IFERROR(INDEX('Weekly Stats'!H:H,MATCH($C50,'Weekly Stats'!$A:$A,0)),"")</f>
        <v>59</v>
      </c>
      <c r="K50">
        <f>IFERROR(INDEX('Weekly Stats'!I:I,MATCH($C50,'Weekly Stats'!$A:$A,0)),"")</f>
        <v>0</v>
      </c>
      <c r="L50">
        <f>IFERROR(INDEX('Weekly Stats'!J:J,MATCH($C50,'Weekly Stats'!$A:$A,0)),"")</f>
        <v>2</v>
      </c>
      <c r="M50">
        <f>IFERROR(INDEX('Weekly Stats'!K:K,MATCH($C50,'Weekly Stats'!$A:$A,0)),"")</f>
        <v>12</v>
      </c>
      <c r="N50">
        <f>IFERROR(INDEX('Weekly Stats'!L:L,MATCH($C50,'Weekly Stats'!$A:$A,0)),"")</f>
        <v>0</v>
      </c>
      <c r="O50">
        <f>IFERROR(INDEX('Weekly Stats'!M:M,MATCH($C50,'Weekly Stats'!$A:$A,0)),"")</f>
        <v>1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4.54</v>
      </c>
      <c r="Z50" s="47">
        <f t="shared" si="22"/>
        <v>6</v>
      </c>
    </row>
    <row r="51" spans="2:32">
      <c r="B51" t="s">
        <v>169</v>
      </c>
      <c r="C51" s="27" t="str" cm="1">
        <f t="array" ref="C51">IFERROR(INDEX(Lineups!D:D,MATCH(B$46&amp;B51,Lineups!A:A&amp;Lineups!B:B,0)),"")</f>
        <v>David Montgomery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5</v>
      </c>
      <c r="J51">
        <f>IFERROR(INDEX('Weekly Stats'!H:H,MATCH($C51,'Weekly Stats'!$A:$A,0)),"")</f>
        <v>11</v>
      </c>
      <c r="K51">
        <f>IFERROR(INDEX('Weekly Stats'!I:I,MATCH($C51,'Weekly Stats'!$A:$A,0)),"")</f>
        <v>0</v>
      </c>
      <c r="L51">
        <f>IFERROR(INDEX('Weekly Stats'!J:J,MATCH($C51,'Weekly Stats'!$A:$A,0)),"")</f>
        <v>0</v>
      </c>
      <c r="M51">
        <f>IFERROR(INDEX('Weekly Stats'!K:K,MATCH($C51,'Weekly Stats'!$A:$A,0)),"")</f>
        <v>0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2.2000000000000002</v>
      </c>
      <c r="Z51" s="47" t="str">
        <f t="shared" si="22"/>
        <v/>
      </c>
    </row>
    <row r="52" spans="2:32">
      <c r="B52" t="s">
        <v>170</v>
      </c>
      <c r="C52" s="27" t="str" cm="1">
        <f t="array" ref="C52">IFERROR(INDEX(Lineups!D:D,MATCH(B$46&amp;B52,Lineups!A:A&amp;Lineups!B:B,0)),"")</f>
        <v>Rhamondre Stevenson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13</v>
      </c>
      <c r="J52">
        <f>IFERROR(INDEX('Weekly Stats'!H:H,MATCH($C52,'Weekly Stats'!$A:$A,0)),"")</f>
        <v>64</v>
      </c>
      <c r="K52">
        <f>IFERROR(INDEX('Weekly Stats'!I:I,MATCH($C52,'Weekly Stats'!$A:$A,0)),"")</f>
        <v>1</v>
      </c>
      <c r="L52">
        <f>IFERROR(INDEX('Weekly Stats'!J:J,MATCH($C52,'Weekly Stats'!$A:$A,0)),"")</f>
        <v>3</v>
      </c>
      <c r="M52">
        <f>IFERROR(INDEX('Weekly Stats'!K:K,MATCH($C52,'Weekly Stats'!$A:$A,0)),"")</f>
        <v>21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4.92</v>
      </c>
      <c r="Z52" s="47">
        <f t="shared" si="22"/>
        <v>7</v>
      </c>
    </row>
    <row r="53" spans="2:32">
      <c r="B53" t="s">
        <v>174</v>
      </c>
      <c r="C53" s="27" t="str" cm="1">
        <f t="array" ref="C53">IFERROR(INDEX(Lineups!D:D,MATCH(B$46&amp;B53,Lineups!A:A&amp;Lineups!B:B,0)),"")</f>
        <v>Puka Nacua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2</v>
      </c>
      <c r="J53">
        <f>IFERROR(INDEX('Weekly Stats'!H:H,MATCH($C53,'Weekly Stats'!$A:$A,0)),"")</f>
        <v>9</v>
      </c>
      <c r="K53">
        <f>IFERROR(INDEX('Weekly Stats'!I:I,MATCH($C53,'Weekly Stats'!$A:$A,0)),"")</f>
        <v>0</v>
      </c>
      <c r="L53">
        <f>IFERROR(INDEX('Weekly Stats'!J:J,MATCH($C53,'Weekly Stats'!$A:$A,0)),"")</f>
        <v>17</v>
      </c>
      <c r="M53">
        <f>IFERROR(INDEX('Weekly Stats'!K:K,MATCH($C53,'Weekly Stats'!$A:$A,0)),"")</f>
        <v>138</v>
      </c>
      <c r="N53">
        <f>IFERROR(INDEX('Weekly Stats'!L:L,MATCH($C53,'Weekly Stats'!$A:$A,0)),"")</f>
        <v>1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>
        <f t="shared" si="21"/>
        <v>4.5</v>
      </c>
      <c r="Z53" s="47">
        <f t="shared" si="22"/>
        <v>8.1199999999999992</v>
      </c>
    </row>
    <row r="54" spans="2:32">
      <c r="B54" t="s">
        <v>175</v>
      </c>
      <c r="C54" s="27" t="str" cm="1">
        <f t="array" ref="C54">IFERROR(INDEX(Lineups!D:D,MATCH(B$46&amp;B54,Lineups!A:A&amp;Lineups!B:B,0)),"")</f>
        <v>Zay Flowers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1</v>
      </c>
      <c r="J54">
        <f>IFERROR(INDEX('Weekly Stats'!H:H,MATCH($C54,'Weekly Stats'!$A:$A,0)),"")</f>
        <v>13</v>
      </c>
      <c r="K54">
        <f>IFERROR(INDEX('Weekly Stats'!I:I,MATCH($C54,'Weekly Stats'!$A:$A,0)),"")</f>
        <v>0</v>
      </c>
      <c r="L54">
        <f>IFERROR(INDEX('Weekly Stats'!J:J,MATCH($C54,'Weekly Stats'!$A:$A,0)),"")</f>
        <v>8</v>
      </c>
      <c r="M54">
        <f>IFERROR(INDEX('Weekly Stats'!K:K,MATCH($C54,'Weekly Stats'!$A:$A,0)),"")</f>
        <v>53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>
        <f t="shared" si="21"/>
        <v>13</v>
      </c>
      <c r="Z54" s="47">
        <f t="shared" si="22"/>
        <v>6.63</v>
      </c>
    </row>
    <row r="55" spans="2:32">
      <c r="B55" t="s">
        <v>176</v>
      </c>
      <c r="C55" s="27" t="str" cm="1">
        <f t="array" ref="C55">IFERROR(INDEX(Lineups!D:D,MATCH(B$46&amp;B55,Lineups!A:A&amp;Lineups!B:B,0)),"")</f>
        <v>Tee Higgins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2</v>
      </c>
      <c r="M55">
        <f>IFERROR(INDEX('Weekly Stats'!K:K,MATCH($C55,'Weekly Stats'!$A:$A,0)),"")</f>
        <v>22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11</v>
      </c>
    </row>
    <row r="56" spans="2:32" ht="13.5" thickBot="1">
      <c r="B56" t="s">
        <v>179</v>
      </c>
      <c r="C56" s="27" t="str" cm="1">
        <f t="array" ref="C56">IFERROR(INDEX(Lineups!D:D,MATCH(B$46&amp;B56,Lineups!A:A&amp;Lineups!B:B,0)),"")</f>
        <v>Brandon Aubrey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1</v>
      </c>
      <c r="R56">
        <f>IFERROR(INDEX('Weekly Stats'!P:P,MATCH($C56,'Weekly Stats'!$A:$A,0)),"")</f>
        <v>0</v>
      </c>
      <c r="S56">
        <f>IFERROR(INDEX('Weekly Stats'!Q:Q,MATCH($C56,'Weekly Stats'!$A:$A,0)),"")</f>
        <v>1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1</v>
      </c>
      <c r="W56">
        <f t="shared" si="19"/>
        <v>4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37</v>
      </c>
      <c r="E57" s="40">
        <f t="shared" ref="E57:W57" si="24">SUM(E48:E56)</f>
        <v>60</v>
      </c>
      <c r="F57" s="40">
        <f t="shared" si="24"/>
        <v>291</v>
      </c>
      <c r="G57" s="40">
        <f t="shared" si="24"/>
        <v>1</v>
      </c>
      <c r="H57" s="40">
        <f t="shared" si="24"/>
        <v>2</v>
      </c>
      <c r="I57" s="40">
        <f t="shared" si="24"/>
        <v>41</v>
      </c>
      <c r="J57" s="40">
        <f t="shared" si="24"/>
        <v>212</v>
      </c>
      <c r="K57" s="40">
        <f t="shared" si="24"/>
        <v>1</v>
      </c>
      <c r="L57" s="40">
        <f t="shared" si="24"/>
        <v>32</v>
      </c>
      <c r="M57" s="40">
        <f t="shared" si="24"/>
        <v>246</v>
      </c>
      <c r="N57" s="40">
        <f t="shared" si="24"/>
        <v>1</v>
      </c>
      <c r="O57" s="40">
        <f t="shared" si="24"/>
        <v>2</v>
      </c>
      <c r="P57" s="40">
        <f t="shared" si="24"/>
        <v>0</v>
      </c>
      <c r="Q57" s="40">
        <f t="shared" si="24"/>
        <v>1</v>
      </c>
      <c r="R57" s="40">
        <f t="shared" si="24"/>
        <v>0</v>
      </c>
      <c r="S57" s="40">
        <f t="shared" si="24"/>
        <v>1</v>
      </c>
      <c r="T57" s="40">
        <f t="shared" si="24"/>
        <v>0</v>
      </c>
      <c r="U57" s="40">
        <f t="shared" si="24"/>
        <v>0</v>
      </c>
      <c r="V57" s="40">
        <f t="shared" si="24"/>
        <v>1</v>
      </c>
      <c r="W57" s="40">
        <f t="shared" si="24"/>
        <v>4</v>
      </c>
      <c r="X57" s="46">
        <f>IFERROR(ROUND(D57/E57,3),0)</f>
        <v>0.61699999999999999</v>
      </c>
      <c r="Y57" s="48">
        <f>IFERROR(ROUND(J57/I57,2),0)</f>
        <v>5.17</v>
      </c>
      <c r="Z57" s="48">
        <f>IFERROR(ROUND(M57/L57,2),0)</f>
        <v>7.69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180</v>
      </c>
      <c r="C59" s="27" t="str" cm="1">
        <f t="array" ref="C59">IFERROR(INDEX(Lineups!D:D,MATCH(B$46&amp;B59,Lineups!A:A&amp;Lineups!B:B,0)),"")</f>
        <v>Jacksonville Jaguars</v>
      </c>
      <c r="D59" s="41">
        <f>IFERROR(INDEX('Weekly Stats'!C:C,MATCH($C59,'Weekly Stats'!$A:$A,0)),"")</f>
        <v>1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0</v>
      </c>
      <c r="G59" s="41">
        <f>IFERROR(INDEX('Weekly Stats'!F:F,MATCH($C59,'Weekly Stats'!$A:$A,0)),"")</f>
        <v>232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17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162</v>
      </c>
      <c r="C61" s="42" t="str" cm="1">
        <f t="array" ref="C61">IFERROR(INDEX(Lineups!D:D,MATCH(B$46&amp;B61,Lineups!A:A&amp;Lineups!B:B,0)),"")</f>
        <v>John Harbaugh</v>
      </c>
      <c r="D61" s="41">
        <f>IFERROR(INDEX('Weekly Stats'!AC:AC,MATCH(C61,'Weekly Stats'!AB:AB,0))-INDEX('Weekly Stats'!AD:AD,MATCH(C61,'Weekly Stats'!AB:AB,0)),"")</f>
        <v>0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0</v>
      </c>
      <c r="H64" s="7">
        <f t="shared" si="25"/>
        <v>0</v>
      </c>
      <c r="I64" s="7">
        <f t="shared" si="25"/>
        <v>0</v>
      </c>
      <c r="J64" s="7">
        <f>SUM(J65:J66)</f>
        <v>2</v>
      </c>
      <c r="K64" s="7">
        <f t="shared" si="25"/>
        <v>6</v>
      </c>
      <c r="L64" s="7">
        <f t="shared" si="25"/>
        <v>0</v>
      </c>
      <c r="M64" s="7">
        <f t="shared" si="25"/>
        <v>0</v>
      </c>
      <c r="N64" s="7">
        <f t="shared" si="25"/>
        <v>4</v>
      </c>
      <c r="O64" s="7">
        <f t="shared" si="25"/>
        <v>0</v>
      </c>
      <c r="P64" s="7">
        <f t="shared" si="25"/>
        <v>0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0</v>
      </c>
      <c r="Y64" s="7">
        <f t="shared" si="25"/>
        <v>-2</v>
      </c>
      <c r="Z64" s="7">
        <f>SUM(Z65:Z66)</f>
        <v>-2</v>
      </c>
      <c r="AA64" s="7">
        <f t="shared" si="25"/>
        <v>0</v>
      </c>
      <c r="AB64" s="7">
        <f>SUM(D64:AA64)</f>
        <v>8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8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2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2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Loss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0</v>
      </c>
      <c r="F66">
        <f>IF(G57&gt;G82,6,0)</f>
        <v>0</v>
      </c>
      <c r="G66">
        <f>IF(H57&lt;H82,2,0)</f>
        <v>0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6</v>
      </c>
      <c r="L66">
        <f>IF(N57&gt;N82,6,0)</f>
        <v>0</v>
      </c>
      <c r="M66">
        <f>IFERROR(IF(Z57&gt;Z82,2,0),0)</f>
        <v>0</v>
      </c>
      <c r="N66">
        <f>IF(L57&gt;L82,2,0)</f>
        <v>2</v>
      </c>
      <c r="O66">
        <f>IF(P57&gt;P82,2,0)</f>
        <v>0</v>
      </c>
      <c r="P66">
        <f>IF(O57&lt;O82,3,0)</f>
        <v>0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0</v>
      </c>
      <c r="Y66">
        <f>IF(E59&gt;=E84,0,-2)</f>
        <v>-2</v>
      </c>
      <c r="Z66">
        <f>IF(F59&gt;=F84,0,-2)</f>
        <v>-2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2</v>
      </c>
      <c r="E67">
        <f>IF(F82&gt;F57,6,0)</f>
        <v>6</v>
      </c>
      <c r="F67">
        <f>IF(G82&gt;G57,6,0)</f>
        <v>6</v>
      </c>
      <c r="G67">
        <f>IF(H82&lt;H57,2,0)</f>
        <v>2</v>
      </c>
      <c r="H67">
        <f>IF(J82&gt;J57,6,0)</f>
        <v>6</v>
      </c>
      <c r="I67">
        <f>IF(K82&gt;K57,6,0)</f>
        <v>6</v>
      </c>
      <c r="J67">
        <f>IFERROR(IF(Y82&gt;Y57,3,0),0)</f>
        <v>3</v>
      </c>
      <c r="K67">
        <f>IF(M82&gt;M57,6,0)</f>
        <v>0</v>
      </c>
      <c r="L67">
        <f>IF(N82&gt;N57,6,0)</f>
        <v>6</v>
      </c>
      <c r="M67">
        <f>IFERROR(IF(Z82&gt;Z57,2,0),0)</f>
        <v>2</v>
      </c>
      <c r="N67">
        <f>IF(L82&gt;L57,2,0)</f>
        <v>0</v>
      </c>
      <c r="O67">
        <f>IF(P82&gt;P57,2,0)</f>
        <v>0</v>
      </c>
      <c r="P67">
        <f>IF(O82&lt;O57,3,0)</f>
        <v>3</v>
      </c>
      <c r="Q67">
        <f>IFERROR(IF(W82&gt;W57,3,0),0)</f>
        <v>3</v>
      </c>
      <c r="R67">
        <f>IF(R82&gt;R57,1,0)</f>
        <v>0</v>
      </c>
      <c r="S67">
        <f>IF(S82&gt;S57,2,0)</f>
        <v>2</v>
      </c>
      <c r="T67">
        <f>IF((T82+U82)&gt;(T57+U57),3,0)</f>
        <v>3</v>
      </c>
      <c r="U67" s="10" t="s">
        <v>27</v>
      </c>
      <c r="V67">
        <f>IF(I84&lt;=I59,0,-6)</f>
        <v>-6</v>
      </c>
      <c r="W67">
        <f>IF(G84&lt;=G59,0,-3)</f>
        <v>-3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2</v>
      </c>
      <c r="E68">
        <f>IF(F82&gt;=575,2,0)</f>
        <v>0</v>
      </c>
      <c r="F68">
        <f>IF(G82&gt;=6,2,0)</f>
        <v>2</v>
      </c>
      <c r="G68" s="10" t="s">
        <v>27</v>
      </c>
      <c r="H68">
        <f>IF(J82&gt;=250,3,0)</f>
        <v>3</v>
      </c>
      <c r="I68">
        <f>IF(K82&gt;=4,2,0)</f>
        <v>0</v>
      </c>
      <c r="J68">
        <f>IFERROR(IF(Y82&gt;=4.5,2,0),0)</f>
        <v>2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2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-2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WIN!</v>
      </c>
    </row>
    <row r="69" spans="1:32">
      <c r="B69" s="5"/>
      <c r="C69" s="16" t="s">
        <v>25</v>
      </c>
      <c r="D69" s="7">
        <f>SUM(D67:D68)</f>
        <v>4</v>
      </c>
      <c r="E69" s="7">
        <f t="shared" ref="E69:AA69" si="26">SUM(E67:E68)</f>
        <v>6</v>
      </c>
      <c r="F69" s="7">
        <f t="shared" si="26"/>
        <v>8</v>
      </c>
      <c r="G69" s="7">
        <f t="shared" si="26"/>
        <v>2</v>
      </c>
      <c r="H69" s="7">
        <f t="shared" si="26"/>
        <v>9</v>
      </c>
      <c r="I69" s="7">
        <f t="shared" si="26"/>
        <v>6</v>
      </c>
      <c r="J69" s="7">
        <f t="shared" si="26"/>
        <v>5</v>
      </c>
      <c r="K69" s="7">
        <f t="shared" si="26"/>
        <v>0</v>
      </c>
      <c r="L69" s="7">
        <f t="shared" si="26"/>
        <v>6</v>
      </c>
      <c r="M69" s="7">
        <f t="shared" si="26"/>
        <v>2</v>
      </c>
      <c r="N69" s="7">
        <f t="shared" si="26"/>
        <v>0</v>
      </c>
      <c r="O69" s="7">
        <f t="shared" si="26"/>
        <v>0</v>
      </c>
      <c r="P69" s="7">
        <f t="shared" si="26"/>
        <v>3</v>
      </c>
      <c r="Q69" s="7">
        <f t="shared" si="26"/>
        <v>5</v>
      </c>
      <c r="R69" s="7">
        <f t="shared" si="26"/>
        <v>0</v>
      </c>
      <c r="S69" s="7">
        <f t="shared" si="26"/>
        <v>2</v>
      </c>
      <c r="T69" s="7">
        <f t="shared" si="26"/>
        <v>3</v>
      </c>
      <c r="U69" s="7">
        <f t="shared" si="26"/>
        <v>0</v>
      </c>
      <c r="V69" s="7">
        <f t="shared" si="26"/>
        <v>-6</v>
      </c>
      <c r="W69" s="7">
        <f t="shared" si="26"/>
        <v>-5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50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50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409</v>
      </c>
      <c r="U70" s="21" t="s">
        <v>408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2</v>
      </c>
      <c r="B71" s="19" t="str">
        <f>IFERROR(INDEX(Data!I:I,MATCH(A71,Data!H:H,0)),"")</f>
        <v>Rough Rodgers Goes Riding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408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164</v>
      </c>
      <c r="C73" s="27" t="str" cm="1">
        <f t="array" ref="C73">IFERROR(INDEX(Lineups!D:D,MATCH(B$71&amp;B73,Lineups!A:A&amp;Lineups!B:B,0)),"")</f>
        <v>Aaron Rodgers</v>
      </c>
      <c r="D73">
        <f>IFERROR(INDEX('Weekly Stats'!B:B,MATCH($C73,'Weekly Stats'!$A:$A,0)),"")</f>
        <v>22</v>
      </c>
      <c r="E73">
        <f>IFERROR(INDEX('Weekly Stats'!C:C,MATCH($C73,'Weekly Stats'!$A:$A,0)),"")</f>
        <v>31</v>
      </c>
      <c r="F73">
        <f>IFERROR(INDEX('Weekly Stats'!D:D,MATCH($C73,'Weekly Stats'!$A:$A,0)),"")</f>
        <v>235</v>
      </c>
      <c r="G73">
        <f>IFERROR(INDEX('Weekly Stats'!E:E,MATCH($C73,'Weekly Stats'!$A:$A,0)),"")</f>
        <v>3</v>
      </c>
      <c r="H73">
        <f>IFERROR(INDEX('Weekly Stats'!F:F,MATCH($C73,'Weekly Stats'!$A:$A,0)),"")</f>
        <v>0</v>
      </c>
      <c r="I73">
        <f>IFERROR(INDEX('Weekly Stats'!G:G,MATCH($C73,'Weekly Stats'!$A:$A,0)),"")</f>
        <v>1</v>
      </c>
      <c r="J73">
        <f>IFERROR(INDEX('Weekly Stats'!H:H,MATCH($C73,'Weekly Stats'!$A:$A,0)),"")</f>
        <v>6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0.71</v>
      </c>
      <c r="Y73" s="47">
        <f>IFERROR(ROUND(J73/I73,2),"")</f>
        <v>6</v>
      </c>
      <c r="Z73" s="47" t="str">
        <f>IFERROR(ROUND(M73/L73,2),"")</f>
        <v/>
      </c>
    </row>
    <row r="74" spans="1:32">
      <c r="B74" t="s">
        <v>165</v>
      </c>
      <c r="C74" s="27" t="str" cm="1">
        <f t="array" ref="C74">IFERROR(INDEX(Lineups!D:D,MATCH(B$71&amp;B74,Lineups!A:A&amp;Lineups!B:B,0)),"")</f>
        <v>Joe Burrow</v>
      </c>
      <c r="D74">
        <f>IFERROR(INDEX('Weekly Stats'!B:B,MATCH($C74,'Weekly Stats'!$A:$A,0)),"")</f>
        <v>23</v>
      </c>
      <c r="E74">
        <f>IFERROR(INDEX('Weekly Stats'!C:C,MATCH($C74,'Weekly Stats'!$A:$A,0)),"")</f>
        <v>32</v>
      </c>
      <c r="F74">
        <f>IFERROR(INDEX('Weekly Stats'!D:D,MATCH($C74,'Weekly Stats'!$A:$A,0)),"")</f>
        <v>190</v>
      </c>
      <c r="G74">
        <f>IFERROR(INDEX('Weekly Stats'!E:E,MATCH($C74,'Weekly Stats'!$A:$A,0)),"")</f>
        <v>4</v>
      </c>
      <c r="H74">
        <f>IFERROR(INDEX('Weekly Stats'!F:F,MATCH($C74,'Weekly Stats'!$A:$A,0)),"")</f>
        <v>0</v>
      </c>
      <c r="I74">
        <f>IFERROR(INDEX('Weekly Stats'!G:G,MATCH($C74,'Weekly Stats'!$A:$A,0)),"")</f>
        <v>4</v>
      </c>
      <c r="J74">
        <f>IFERROR(INDEX('Weekly Stats'!H:H,MATCH($C74,'Weekly Stats'!$A:$A,0)),"")</f>
        <v>10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0.71899999999999997</v>
      </c>
      <c r="Y74" s="47">
        <f t="shared" ref="Y74:Y81" si="29">IFERROR(ROUND(J74/I74,2),"")</f>
        <v>2.5</v>
      </c>
      <c r="Z74" s="47" t="str">
        <f t="shared" ref="Z74:Z81" si="30">IFERROR(ROUND(M74/L74,2),"")</f>
        <v/>
      </c>
    </row>
    <row r="75" spans="1:32">
      <c r="B75" t="s">
        <v>168</v>
      </c>
      <c r="C75" s="27" t="str" cm="1">
        <f t="array" ref="C75">IFERROR(INDEX(Lineups!D:D,MATCH(B$71&amp;B75,Lineups!A:A&amp;Lineups!B:B,0)),"")</f>
        <v>Christian McCaffrey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11</v>
      </c>
      <c r="J75">
        <f>IFERROR(INDEX('Weekly Stats'!H:H,MATCH($C75,'Weekly Stats'!$A:$A,0)),"")</f>
        <v>68</v>
      </c>
      <c r="K75">
        <f>IFERROR(INDEX('Weekly Stats'!I:I,MATCH($C75,'Weekly Stats'!$A:$A,0)),"")</f>
        <v>1</v>
      </c>
      <c r="L75">
        <f>IFERROR(INDEX('Weekly Stats'!J:J,MATCH($C75,'Weekly Stats'!$A:$A,0)),"")</f>
        <v>3</v>
      </c>
      <c r="M75">
        <f>IFERROR(INDEX('Weekly Stats'!K:K,MATCH($C75,'Weekly Stats'!$A:$A,0)),"")</f>
        <v>15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6.18</v>
      </c>
      <c r="Z75" s="47">
        <f t="shared" si="30"/>
        <v>5</v>
      </c>
    </row>
    <row r="76" spans="1:32">
      <c r="B76" t="s">
        <v>169</v>
      </c>
      <c r="C76" s="27" t="str" cm="1">
        <f t="array" ref="C76">IFERROR(INDEX(Lineups!D:D,MATCH(B$71&amp;B76,Lineups!A:A&amp;Lineups!B:B,0)),"")</f>
        <v>Bucky Irving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21</v>
      </c>
      <c r="J76">
        <f>IFERROR(INDEX('Weekly Stats'!H:H,MATCH($C76,'Weekly Stats'!$A:$A,0)),"")</f>
        <v>165</v>
      </c>
      <c r="K76">
        <f>IFERROR(INDEX('Weekly Stats'!I:I,MATCH($C76,'Weekly Stats'!$A:$A,0)),"")</f>
        <v>1</v>
      </c>
      <c r="L76">
        <f>IFERROR(INDEX('Weekly Stats'!J:J,MATCH($C76,'Weekly Stats'!$A:$A,0)),"")</f>
        <v>2</v>
      </c>
      <c r="M76">
        <f>IFERROR(INDEX('Weekly Stats'!K:K,MATCH($C76,'Weekly Stats'!$A:$A,0)),"")</f>
        <v>10</v>
      </c>
      <c r="N76">
        <f>IFERROR(INDEX('Weekly Stats'!L:L,MATCH($C76,'Weekly Stats'!$A:$A,0)),"")</f>
        <v>1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7.86</v>
      </c>
      <c r="Z76" s="47">
        <f t="shared" si="30"/>
        <v>5</v>
      </c>
    </row>
    <row r="77" spans="1:32">
      <c r="B77" t="s">
        <v>170</v>
      </c>
      <c r="C77" s="27" t="str" cm="1">
        <f t="array" ref="C77">IFERROR(INDEX(Lineups!D:D,MATCH(B$71&amp;B77,Lineups!A:A&amp;Lineups!B:B,0)),"")</f>
        <v>Kendre Miller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10</v>
      </c>
      <c r="J77">
        <f>IFERROR(INDEX('Weekly Stats'!H:H,MATCH($C77,'Weekly Stats'!$A:$A,0)),"")</f>
        <v>30</v>
      </c>
      <c r="K77">
        <f>IFERROR(INDEX('Weekly Stats'!I:I,MATCH($C77,'Weekly Stats'!$A:$A,0)),"")</f>
        <v>1</v>
      </c>
      <c r="L77">
        <f>IFERROR(INDEX('Weekly Stats'!J:J,MATCH($C77,'Weekly Stats'!$A:$A,0)),"")</f>
        <v>0</v>
      </c>
      <c r="M77">
        <f>IFERROR(INDEX('Weekly Stats'!K:K,MATCH($C77,'Weekly Stats'!$A:$A,0)),"")</f>
        <v>0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3</v>
      </c>
      <c r="Z77" s="47" t="str">
        <f t="shared" si="30"/>
        <v/>
      </c>
    </row>
    <row r="78" spans="1:32">
      <c r="B78" t="s">
        <v>174</v>
      </c>
      <c r="C78" s="27" t="str" cm="1">
        <f t="array" ref="C78">IFERROR(INDEX(Lineups!D:D,MATCH(B$71&amp;B78,Lineups!A:A&amp;Lineups!B:B,0)),"")</f>
        <v>Amon-Ra St. Brown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6</v>
      </c>
      <c r="M78">
        <f>IFERROR(INDEX('Weekly Stats'!K:K,MATCH($C78,'Weekly Stats'!$A:$A,0)),"")</f>
        <v>69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11.5</v>
      </c>
    </row>
    <row r="79" spans="1:32">
      <c r="B79" t="s">
        <v>175</v>
      </c>
      <c r="C79" s="27" t="str" cm="1">
        <f t="array" ref="C79">IFERROR(INDEX(Lineups!D:D,MATCH(B$71&amp;B79,Lineups!A:A&amp;Lineups!B:B,0)),"")</f>
        <v>Jaylen Waddle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1</v>
      </c>
      <c r="J79">
        <f>IFERROR(INDEX('Weekly Stats'!H:H,MATCH($C79,'Weekly Stats'!$A:$A,0)),"")</f>
        <v>9</v>
      </c>
      <c r="K79">
        <f>IFERROR(INDEX('Weekly Stats'!I:I,MATCH($C79,'Weekly Stats'!$A:$A,0)),"")</f>
        <v>0</v>
      </c>
      <c r="L79">
        <f>IFERROR(INDEX('Weekly Stats'!J:J,MATCH($C79,'Weekly Stats'!$A:$A,0)),"")</f>
        <v>2</v>
      </c>
      <c r="M79">
        <f>IFERROR(INDEX('Weekly Stats'!K:K,MATCH($C79,'Weekly Stats'!$A:$A,0)),"")</f>
        <v>19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>
        <f t="shared" si="29"/>
        <v>9</v>
      </c>
      <c r="Z79" s="47">
        <f t="shared" si="30"/>
        <v>9.5</v>
      </c>
    </row>
    <row r="80" spans="1:32">
      <c r="B80" t="s">
        <v>176</v>
      </c>
      <c r="C80" s="27" t="str" cm="1">
        <f t="array" ref="C80">IFERROR(INDEX(Lineups!D:D,MATCH(B$71&amp;B80,Lineups!A:A&amp;Lineups!B:B,0)),"")</f>
        <v>Trey McBride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9</v>
      </c>
      <c r="M80">
        <f>IFERROR(INDEX('Weekly Stats'!K:K,MATCH($C80,'Weekly Stats'!$A:$A,0)),"")</f>
        <v>66</v>
      </c>
      <c r="N80">
        <f>IFERROR(INDEX('Weekly Stats'!L:L,MATCH($C80,'Weekly Stats'!$A:$A,0)),"")</f>
        <v>1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7.33</v>
      </c>
    </row>
    <row r="81" spans="2:26" ht="13.5" thickBot="1">
      <c r="B81" t="s">
        <v>179</v>
      </c>
      <c r="C81" s="27" t="str" cm="1">
        <f t="array" ref="C81">IFERROR(INDEX(Lineups!D:D,MATCH(B$71&amp;B81,Lineups!A:A&amp;Lineups!B:B,0)),"")</f>
        <v>Jason Myers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5</v>
      </c>
      <c r="R81">
        <f>IFERROR(INDEX('Weekly Stats'!P:P,MATCH($C81,'Weekly Stats'!$A:$A,0)),"")</f>
        <v>0</v>
      </c>
      <c r="S81">
        <f>IFERROR(INDEX('Weekly Stats'!Q:Q,MATCH($C81,'Weekly Stats'!$A:$A,0)),"")</f>
        <v>4</v>
      </c>
      <c r="T81">
        <f>IFERROR(INDEX('Weekly Stats'!R:R,MATCH($C81,'Weekly Stats'!$A:$A,0)),"")</f>
        <v>1</v>
      </c>
      <c r="U81">
        <f>IFERROR(INDEX('Weekly Stats'!S:S,MATCH($C81,'Weekly Stats'!$A:$A,0)),"")</f>
        <v>0</v>
      </c>
      <c r="V81">
        <f>IFERROR(INDEX('Weekly Stats'!T:T,MATCH($C81,'Weekly Stats'!$A:$A,0)),"")</f>
        <v>2</v>
      </c>
      <c r="W81">
        <f t="shared" si="27"/>
        <v>17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45</v>
      </c>
      <c r="E82" s="40">
        <f t="shared" ref="E82:W82" si="32">SUM(E73:E81)</f>
        <v>63</v>
      </c>
      <c r="F82" s="40">
        <f t="shared" si="32"/>
        <v>425</v>
      </c>
      <c r="G82" s="40">
        <f t="shared" si="32"/>
        <v>7</v>
      </c>
      <c r="H82" s="40">
        <f t="shared" si="32"/>
        <v>0</v>
      </c>
      <c r="I82" s="40">
        <f t="shared" si="32"/>
        <v>48</v>
      </c>
      <c r="J82" s="40">
        <f t="shared" si="32"/>
        <v>288</v>
      </c>
      <c r="K82" s="40">
        <f t="shared" si="32"/>
        <v>3</v>
      </c>
      <c r="L82" s="40">
        <f t="shared" si="32"/>
        <v>22</v>
      </c>
      <c r="M82" s="40">
        <f t="shared" si="32"/>
        <v>179</v>
      </c>
      <c r="N82" s="40">
        <f t="shared" si="32"/>
        <v>2</v>
      </c>
      <c r="O82" s="40">
        <f t="shared" si="32"/>
        <v>0</v>
      </c>
      <c r="P82" s="40">
        <f t="shared" si="32"/>
        <v>0</v>
      </c>
      <c r="Q82" s="40">
        <f t="shared" si="32"/>
        <v>5</v>
      </c>
      <c r="R82" s="40">
        <f t="shared" si="32"/>
        <v>0</v>
      </c>
      <c r="S82" s="40">
        <f t="shared" si="32"/>
        <v>4</v>
      </c>
      <c r="T82" s="40">
        <f t="shared" si="32"/>
        <v>1</v>
      </c>
      <c r="U82" s="40">
        <f t="shared" si="32"/>
        <v>0</v>
      </c>
      <c r="V82" s="40">
        <f t="shared" si="32"/>
        <v>2</v>
      </c>
      <c r="W82" s="40">
        <f t="shared" si="32"/>
        <v>17</v>
      </c>
      <c r="X82" s="46">
        <f>IFERROR(ROUND(D82/E82,3),0)</f>
        <v>0.71399999999999997</v>
      </c>
      <c r="Y82" s="48">
        <f>IFERROR(ROUND(J82/I82,2),0)</f>
        <v>6</v>
      </c>
      <c r="Z82" s="48">
        <f>IFERROR(ROUND(M82/L82,2),0)</f>
        <v>8.14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180</v>
      </c>
      <c r="C84" s="27" t="str" cm="1">
        <f t="array" ref="C84">IFERROR(INDEX(Lineups!D:D,MATCH(B$71&amp;B84,Lineups!A:A&amp;Lineups!B:B,0)),"")</f>
        <v>Los Angeles Rams</v>
      </c>
      <c r="D84" s="41">
        <f>IFERROR(INDEX('Weekly Stats'!C:C,MATCH($C84,'Weekly Stats'!$A:$A,0)),"")</f>
        <v>1</v>
      </c>
      <c r="E84" s="41">
        <f>IFERROR(INDEX('Weekly Stats'!D:D,MATCH($C84,'Weekly Stats'!$A:$A,0)),"")</f>
        <v>1</v>
      </c>
      <c r="F84" s="41">
        <f>IFERROR(INDEX('Weekly Stats'!E:E,MATCH($C84,'Weekly Stats'!$A:$A,0)),"")</f>
        <v>1</v>
      </c>
      <c r="G84" s="41">
        <f>IFERROR(INDEX('Weekly Stats'!F:F,MATCH($C84,'Weekly Stats'!$A:$A,0)),"")</f>
        <v>436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37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162</v>
      </c>
      <c r="C86" s="42" t="str" cm="1">
        <f t="array" ref="C86">IFERROR(INDEX(Lineups!D:D,MATCH(B$71&amp;B86,Lineups!A:A&amp;Lineups!B:B,0)),"")</f>
        <v>Kyle Shanahan</v>
      </c>
      <c r="D86" s="41">
        <f>IFERROR(INDEX('Weekly Stats'!AC:AC,MATCH(C86,'Weekly Stats'!AB:AB,0))-INDEX('Weekly Stats'!AD:AD,MATCH(C86,'Weekly Stats'!AB:AB,0)),"")</f>
        <v>3</v>
      </c>
    </row>
    <row r="87" spans="2:26" ht="13.5" thickTop="1"/>
  </sheetData>
  <hyperlinks>
    <hyperlink ref="E1" r:id="rId1" xr:uid="{268EBCCE-F062-49BE-A9EB-D34DAF874B84}"/>
    <hyperlink ref="G1" r:id="rId2" xr:uid="{87EB5305-49AA-4F6B-B188-66EF5C81A813}"/>
    <hyperlink ref="H1" r:id="rId3" xr:uid="{039A308B-3771-45F9-89EE-58C553ECBCCC}"/>
    <hyperlink ref="I1" r:id="rId4" xr:uid="{D4AF3AA6-B8EA-4D37-8C9D-CFB59688294D}"/>
    <hyperlink ref="J1" r:id="rId5" xr:uid="{2187B82D-6FA2-440D-8A0B-CFA159191882}"/>
    <hyperlink ref="L1" r:id="rId6" xr:uid="{318917D1-B2A7-4EFB-9525-3587225D4CBD}"/>
    <hyperlink ref="K1" r:id="rId7" xr:uid="{1C36D95D-8236-4A09-8D02-24CB9E47D3E3}"/>
    <hyperlink ref="C1" r:id="rId8" xr:uid="{41B719AE-B483-4E55-AC90-36D25D911E83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DB057-7DB8-49DA-AC5B-6C8C4441D12E}">
  <sheetPr codeName="Sheet21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7</v>
      </c>
      <c r="B2" s="19" t="str">
        <f>IFERROR(INDEX(Data!I:I,MATCH(A2,Data!H:H,0)),"")</f>
        <v>Bitch-Slapped by my Bi'Johnson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408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144</v>
      </c>
      <c r="C4" s="27" t="str" cm="1">
        <f t="array" ref="C4">IFERROR(INDEX(Lineups!D:D,MATCH(B$2&amp;B4,Lineups!A:A&amp;Lineups!B:B,0)),"")</f>
        <v>Jared Goff</v>
      </c>
      <c r="D4">
        <f>IFERROR(INDEX('Weekly Stats'!B:B,MATCH($C4,'Weekly Stats'!$A:$A,0)),"")</f>
        <v>19</v>
      </c>
      <c r="E4">
        <f>IFERROR(INDEX('Weekly Stats'!C:C,MATCH($C4,'Weekly Stats'!$A:$A,0)),"")</f>
        <v>30</v>
      </c>
      <c r="F4">
        <f>IFERROR(INDEX('Weekly Stats'!D:D,MATCH($C4,'Weekly Stats'!$A:$A,0)),"")</f>
        <v>271</v>
      </c>
      <c r="G4">
        <f>IFERROR(INDEX('Weekly Stats'!E:E,MATCH($C4,'Weekly Stats'!$A:$A,0)),"")</f>
        <v>3</v>
      </c>
      <c r="H4">
        <f>IFERROR(INDEX('Weekly Stats'!F:F,MATCH($C4,'Weekly Stats'!$A:$A,0)),"")</f>
        <v>0</v>
      </c>
      <c r="I4">
        <f>IFERROR(INDEX('Weekly Stats'!G:G,MATCH($C4,'Weekly Stats'!$A:$A,0)),"")</f>
        <v>1</v>
      </c>
      <c r="J4">
        <f>IFERROR(INDEX('Weekly Stats'!H:H,MATCH($C4,'Weekly Stats'!$A:$A,0)),"")</f>
        <v>1</v>
      </c>
      <c r="K4">
        <f>IFERROR(INDEX('Weekly Stats'!I:I,MATCH($C4,'Weekly Stats'!$A:$A,0)),"")</f>
        <v>1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0.63300000000000001</v>
      </c>
      <c r="Y4" s="47">
        <f>IFERROR(ROUND(J4/I4,2),"")</f>
        <v>1</v>
      </c>
      <c r="Z4" s="47" t="str">
        <f>IFERROR(ROUND(M4/L4,2),"")</f>
        <v/>
      </c>
    </row>
    <row r="5" spans="1:37">
      <c r="B5" t="s">
        <v>145</v>
      </c>
      <c r="C5" s="27" t="str" cm="1">
        <f t="array" ref="C5">IFERROR(INDEX(Lineups!D:D,MATCH(B$2&amp;B5,Lineups!A:A&amp;Lineups!B:B,0)),"")</f>
        <v>Jacoby Brissett</v>
      </c>
      <c r="D5">
        <f>IFERROR(INDEX('Weekly Stats'!B:B,MATCH($C5,'Weekly Stats'!$A:$A,0)),"")</f>
        <v>29</v>
      </c>
      <c r="E5">
        <f>IFERROR(INDEX('Weekly Stats'!C:C,MATCH($C5,'Weekly Stats'!$A:$A,0)),"")</f>
        <v>47</v>
      </c>
      <c r="F5">
        <f>IFERROR(INDEX('Weekly Stats'!D:D,MATCH($C5,'Weekly Stats'!$A:$A,0)),"")</f>
        <v>292</v>
      </c>
      <c r="G5">
        <f>IFERROR(INDEX('Weekly Stats'!E:E,MATCH($C5,'Weekly Stats'!$A:$A,0)),"")</f>
        <v>3</v>
      </c>
      <c r="H5">
        <f>IFERROR(INDEX('Weekly Stats'!F:F,MATCH($C5,'Weekly Stats'!$A:$A,0)),"")</f>
        <v>1</v>
      </c>
      <c r="I5">
        <f>IFERROR(INDEX('Weekly Stats'!G:G,MATCH($C5,'Weekly Stats'!$A:$A,0)),"")</f>
        <v>2</v>
      </c>
      <c r="J5">
        <f>IFERROR(INDEX('Weekly Stats'!H:H,MATCH($C5,'Weekly Stats'!$A:$A,0)),"")</f>
        <v>19</v>
      </c>
      <c r="K5">
        <f>IFERROR(INDEX('Weekly Stats'!I:I,MATCH($C5,'Weekly Stats'!$A:$A,0)),"")</f>
        <v>0</v>
      </c>
      <c r="L5">
        <f>IFERROR(INDEX('Weekly Stats'!J:J,MATCH($C5,'Weekly Stats'!$A:$A,0)),"")</f>
        <v>1</v>
      </c>
      <c r="M5">
        <f>IFERROR(INDEX('Weekly Stats'!K:K,MATCH($C5,'Weekly Stats'!$A:$A,0)),"")</f>
        <v>7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0.61699999999999999</v>
      </c>
      <c r="Y5" s="47">
        <f t="shared" ref="Y5:Y12" si="2">IFERROR(ROUND(J5/I5,2),"")</f>
        <v>9.5</v>
      </c>
      <c r="Z5" s="47">
        <f t="shared" ref="Z5:Z12" si="3">IFERROR(ROUND(M5/L5,2),"")</f>
        <v>7</v>
      </c>
    </row>
    <row r="6" spans="1:37">
      <c r="B6" t="s">
        <v>148</v>
      </c>
      <c r="C6" s="27" t="str" cm="1">
        <f t="array" ref="C6">IFERROR(INDEX(Lineups!D:D,MATCH(B$2&amp;B6,Lineups!A:A&amp;Lineups!B:B,0)),"")</f>
        <v>Bijan Robinson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17</v>
      </c>
      <c r="J6">
        <f>IFERROR(INDEX('Weekly Stats'!H:H,MATCH($C6,'Weekly Stats'!$A:$A,0)),"")</f>
        <v>86</v>
      </c>
      <c r="K6">
        <f>IFERROR(INDEX('Weekly Stats'!I:I,MATCH($C6,'Weekly Stats'!$A:$A,0)),"")</f>
        <v>0</v>
      </c>
      <c r="L6">
        <f>IFERROR(INDEX('Weekly Stats'!J:J,MATCH($C6,'Weekly Stats'!$A:$A,0)),"")</f>
        <v>4</v>
      </c>
      <c r="M6">
        <f>IFERROR(INDEX('Weekly Stats'!K:K,MATCH($C6,'Weekly Stats'!$A:$A,0)),"")</f>
        <v>32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5.0599999999999996</v>
      </c>
      <c r="Z6" s="47">
        <f t="shared" si="3"/>
        <v>8</v>
      </c>
    </row>
    <row r="7" spans="1:37">
      <c r="B7" t="s">
        <v>149</v>
      </c>
      <c r="C7" s="27" t="str" cm="1">
        <f t="array" ref="C7">IFERROR(INDEX(Lineups!D:D,MATCH(B$2&amp;B7,Lineups!A:A&amp;Lineups!B:B,0)),"")</f>
        <v>Aaron Jones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25</v>
      </c>
      <c r="J7">
        <f>IFERROR(INDEX('Weekly Stats'!H:H,MATCH($C7,'Weekly Stats'!$A:$A,0)),"")</f>
        <v>113</v>
      </c>
      <c r="K7">
        <f>IFERROR(INDEX('Weekly Stats'!I:I,MATCH($C7,'Weekly Stats'!$A:$A,0)),"")</f>
        <v>1</v>
      </c>
      <c r="L7">
        <f>IFERROR(INDEX('Weekly Stats'!J:J,MATCH($C7,'Weekly Stats'!$A:$A,0)),"")</f>
        <v>3</v>
      </c>
      <c r="M7">
        <f>IFERROR(INDEX('Weekly Stats'!K:K,MATCH($C7,'Weekly Stats'!$A:$A,0)),"")</f>
        <v>4</v>
      </c>
      <c r="N7">
        <f>IFERROR(INDEX('Weekly Stats'!L:L,MATCH($C7,'Weekly Stats'!$A:$A,0)),"")</f>
        <v>0</v>
      </c>
      <c r="O7">
        <f>IFERROR(INDEX('Weekly Stats'!M:M,MATCH($C7,'Weekly Stats'!$A:$A,0)),"")</f>
        <v>1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4.5199999999999996</v>
      </c>
      <c r="Z7" s="47">
        <f t="shared" si="3"/>
        <v>1.33</v>
      </c>
    </row>
    <row r="8" spans="1:37">
      <c r="B8" t="s">
        <v>150</v>
      </c>
      <c r="C8" s="27" t="str" cm="1">
        <f t="array" ref="C8">IFERROR(INDEX(Lineups!D:D,MATCH(B$2&amp;B8,Lineups!A:A&amp;Lineups!B:B,0)),"")</f>
        <v>Bhayshul Tuten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22</v>
      </c>
      <c r="J8">
        <f>IFERROR(INDEX('Weekly Stats'!H:H,MATCH($C8,'Weekly Stats'!$A:$A,0)),"")</f>
        <v>72</v>
      </c>
      <c r="K8">
        <f>IFERROR(INDEX('Weekly Stats'!I:I,MATCH($C8,'Weekly Stats'!$A:$A,0)),"")</f>
        <v>0</v>
      </c>
      <c r="L8">
        <f>IFERROR(INDEX('Weekly Stats'!J:J,MATCH($C8,'Weekly Stats'!$A:$A,0)),"")</f>
        <v>2</v>
      </c>
      <c r="M8">
        <f>IFERROR(INDEX('Weekly Stats'!K:K,MATCH($C8,'Weekly Stats'!$A:$A,0)),"")</f>
        <v>24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3.27</v>
      </c>
      <c r="Z8" s="47">
        <f t="shared" si="3"/>
        <v>12</v>
      </c>
    </row>
    <row r="9" spans="1:37">
      <c r="B9" t="s">
        <v>154</v>
      </c>
      <c r="C9" s="27" t="str" cm="1">
        <f t="array" ref="C9">IFERROR(INDEX(Lineups!D:D,MATCH(B$2&amp;B9,Lineups!A:A&amp;Lineups!B:B,0)),"")</f>
        <v>Drake London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7</v>
      </c>
      <c r="M9">
        <f>IFERROR(INDEX('Weekly Stats'!K:K,MATCH($C9,'Weekly Stats'!$A:$A,0)),"")</f>
        <v>118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16.86</v>
      </c>
    </row>
    <row r="10" spans="1:37">
      <c r="B10" t="s">
        <v>155</v>
      </c>
      <c r="C10" s="27" t="str" cm="1">
        <f t="array" ref="C10">IFERROR(INDEX(Lineups!D:D,MATCH(B$2&amp;B10,Lineups!A:A&amp;Lineups!B:B,0)),"")</f>
        <v>Christian Watson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6</v>
      </c>
      <c r="M10">
        <f>IFERROR(INDEX('Weekly Stats'!K:K,MATCH($C10,'Weekly Stats'!$A:$A,0)),"")</f>
        <v>143</v>
      </c>
      <c r="N10">
        <f>IFERROR(INDEX('Weekly Stats'!L:L,MATCH($C10,'Weekly Stats'!$A:$A,0)),"")</f>
        <v>2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23.83</v>
      </c>
    </row>
    <row r="11" spans="1:37">
      <c r="B11" t="s">
        <v>156</v>
      </c>
      <c r="C11" s="27" t="str" cm="1">
        <f t="array" ref="C11">IFERROR(INDEX(Lineups!D:D,MATCH(B$2&amp;B11,Lineups!A:A&amp;Lineups!B:B,0)),"")</f>
        <v>Emeka Egbuka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1</v>
      </c>
      <c r="J11">
        <f>IFERROR(INDEX('Weekly Stats'!H:H,MATCH($C11,'Weekly Stats'!$A:$A,0)),"")</f>
        <v>14</v>
      </c>
      <c r="K11">
        <f>IFERROR(INDEX('Weekly Stats'!I:I,MATCH($C11,'Weekly Stats'!$A:$A,0)),"")</f>
        <v>1</v>
      </c>
      <c r="L11">
        <f>IFERROR(INDEX('Weekly Stats'!J:J,MATCH($C11,'Weekly Stats'!$A:$A,0)),"")</f>
        <v>6</v>
      </c>
      <c r="M11">
        <f>IFERROR(INDEX('Weekly Stats'!K:K,MATCH($C11,'Weekly Stats'!$A:$A,0)),"")</f>
        <v>38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>
        <f t="shared" si="2"/>
        <v>14</v>
      </c>
      <c r="Z11" s="47">
        <f t="shared" si="3"/>
        <v>6.33</v>
      </c>
    </row>
    <row r="12" spans="1:37" ht="13.5" thickBot="1">
      <c r="B12" t="s">
        <v>160</v>
      </c>
      <c r="C12" s="27" t="str" cm="1">
        <f t="array" ref="C12">IFERROR(INDEX(Lineups!D:D,MATCH(B$2&amp;B12,Lineups!A:A&amp;Lineups!B:B,0)),"")</f>
        <v>Cam Little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2</v>
      </c>
      <c r="R12">
        <f>IFERROR(INDEX('Weekly Stats'!P:P,MATCH($C12,'Weekly Stats'!$A:$A,0)),"")</f>
        <v>1</v>
      </c>
      <c r="S12">
        <f>IFERROR(INDEX('Weekly Stats'!Q:Q,MATCH($C12,'Weekly Stats'!$A:$A,0)),"")</f>
        <v>0</v>
      </c>
      <c r="T12">
        <f>IFERROR(INDEX('Weekly Stats'!R:R,MATCH($C12,'Weekly Stats'!$A:$A,0)),"")</f>
        <v>1</v>
      </c>
      <c r="U12">
        <f>IFERROR(INDEX('Weekly Stats'!S:S,MATCH($C12,'Weekly Stats'!$A:$A,0)),"")</f>
        <v>0</v>
      </c>
      <c r="V12">
        <f>IFERROR(INDEX('Weekly Stats'!T:T,MATCH($C12,'Weekly Stats'!$A:$A,0)),"")</f>
        <v>1</v>
      </c>
      <c r="W12">
        <f t="shared" si="0"/>
        <v>7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48</v>
      </c>
      <c r="E13" s="40">
        <f t="shared" ref="E13:Q13" si="5">SUM(E4:E12)</f>
        <v>77</v>
      </c>
      <c r="F13" s="40">
        <f t="shared" si="5"/>
        <v>563</v>
      </c>
      <c r="G13" s="40">
        <f t="shared" si="5"/>
        <v>6</v>
      </c>
      <c r="H13" s="40">
        <f t="shared" si="5"/>
        <v>1</v>
      </c>
      <c r="I13" s="40">
        <f t="shared" si="5"/>
        <v>68</v>
      </c>
      <c r="J13" s="40">
        <f t="shared" si="5"/>
        <v>305</v>
      </c>
      <c r="K13" s="40">
        <f t="shared" si="5"/>
        <v>3</v>
      </c>
      <c r="L13" s="40">
        <f t="shared" si="5"/>
        <v>29</v>
      </c>
      <c r="M13" s="40">
        <f t="shared" si="5"/>
        <v>366</v>
      </c>
      <c r="N13" s="40">
        <f t="shared" si="5"/>
        <v>2</v>
      </c>
      <c r="O13" s="40">
        <f t="shared" si="5"/>
        <v>1</v>
      </c>
      <c r="P13" s="40">
        <f t="shared" si="5"/>
        <v>0</v>
      </c>
      <c r="Q13" s="40">
        <f t="shared" si="5"/>
        <v>2</v>
      </c>
      <c r="R13" s="40">
        <f t="shared" ref="R13:W13" si="6">SUM(R4:R12)</f>
        <v>1</v>
      </c>
      <c r="S13" s="40">
        <f t="shared" si="6"/>
        <v>0</v>
      </c>
      <c r="T13" s="40">
        <f t="shared" si="6"/>
        <v>1</v>
      </c>
      <c r="U13" s="40">
        <f t="shared" si="6"/>
        <v>0</v>
      </c>
      <c r="V13" s="40">
        <f t="shared" si="6"/>
        <v>1</v>
      </c>
      <c r="W13" s="40">
        <f t="shared" si="6"/>
        <v>7</v>
      </c>
      <c r="X13" s="46">
        <f>IFERROR(ROUND(D13/E13,3),0)</f>
        <v>0.623</v>
      </c>
      <c r="Y13" s="48">
        <f>IFERROR(ROUND(J13/I13,2),0)</f>
        <v>4.49</v>
      </c>
      <c r="Z13" s="48">
        <f>IFERROR(ROUND(M13/L13,2),0)</f>
        <v>12.62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161</v>
      </c>
      <c r="C15" s="27" t="str" cm="1">
        <f t="array" ref="C15">IFERROR(INDEX(Lineups!D:D,MATCH(B$2&amp;B15,Lineups!A:A&amp;Lineups!B:B,0)),"")</f>
        <v>Dallas Cowboys</v>
      </c>
      <c r="D15" s="41">
        <f>IFERROR(INDEX('Weekly Stats'!C:C,MATCH($C15,'Weekly Stats'!$A:$A,0)),"")</f>
        <v>1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0</v>
      </c>
      <c r="G15" s="41">
        <f>IFERROR(INDEX('Weekly Stats'!F:F,MATCH($C15,'Weekly Stats'!$A:$A,0)),"")</f>
        <v>419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24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162</v>
      </c>
      <c r="C17" s="42" t="str" cm="1">
        <f t="array" ref="C17">IFERROR(INDEX(Lineups!D:D,MATCH(B$2&amp;B17,Lineups!A:A&amp;Lineups!B:B,0)),"")</f>
        <v>Joe Brady</v>
      </c>
      <c r="D17" s="41">
        <f>IFERROR(INDEX('Weekly Stats'!AC:AC,MATCH(C17,'Weekly Stats'!AB:AB,0))-INDEX('Weekly Stats'!AD:AD,MATCH(C17,'Weekly Stats'!AB:AB,0)),"")</f>
        <v>3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2</v>
      </c>
      <c r="E20" s="7">
        <f t="shared" ref="E20:I20" si="7">SUM(E21:E22)</f>
        <v>6</v>
      </c>
      <c r="F20" s="7">
        <f t="shared" si="7"/>
        <v>8</v>
      </c>
      <c r="G20" s="7">
        <f t="shared" si="7"/>
        <v>2</v>
      </c>
      <c r="H20" s="7">
        <f t="shared" si="7"/>
        <v>9</v>
      </c>
      <c r="I20" s="7">
        <f t="shared" si="7"/>
        <v>6</v>
      </c>
      <c r="J20" s="7">
        <f>SUM(J21:J22)</f>
        <v>0</v>
      </c>
      <c r="K20" s="7">
        <f t="shared" ref="K20:Y20" si="8">SUM(K21:K22)</f>
        <v>9</v>
      </c>
      <c r="L20" s="7">
        <f t="shared" si="8"/>
        <v>6</v>
      </c>
      <c r="M20" s="7">
        <f t="shared" si="8"/>
        <v>4</v>
      </c>
      <c r="N20" s="7">
        <f t="shared" si="8"/>
        <v>0</v>
      </c>
      <c r="O20" s="7">
        <f t="shared" si="8"/>
        <v>0</v>
      </c>
      <c r="P20" s="7">
        <f t="shared" si="8"/>
        <v>3</v>
      </c>
      <c r="Q20" s="7">
        <f t="shared" si="8"/>
        <v>3</v>
      </c>
      <c r="R20" s="7">
        <f t="shared" si="8"/>
        <v>1</v>
      </c>
      <c r="S20" s="7">
        <f t="shared" si="8"/>
        <v>0</v>
      </c>
      <c r="T20" s="7">
        <f t="shared" si="8"/>
        <v>3</v>
      </c>
      <c r="U20" s="7">
        <f t="shared" si="8"/>
        <v>0</v>
      </c>
      <c r="V20" s="7">
        <f t="shared" si="8"/>
        <v>-6</v>
      </c>
      <c r="W20" s="7">
        <f t="shared" si="8"/>
        <v>-5</v>
      </c>
      <c r="X20" s="7">
        <f t="shared" si="8"/>
        <v>0</v>
      </c>
      <c r="Y20" s="7">
        <f t="shared" si="8"/>
        <v>0</v>
      </c>
      <c r="Z20" s="7">
        <f>SUM(Z21:Z22)</f>
        <v>0</v>
      </c>
      <c r="AA20" s="7">
        <f t="shared" ref="AA20" si="9">SUM(AA21:AA22)</f>
        <v>0</v>
      </c>
      <c r="AB20" s="7">
        <f>SUM(D20:AA20)</f>
        <v>51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51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2</v>
      </c>
      <c r="G21" s="10" t="s">
        <v>27</v>
      </c>
      <c r="H21">
        <f>IF(J13&gt;=250,3,0)</f>
        <v>3</v>
      </c>
      <c r="I21">
        <f>IF(K13&gt;=4,2,0)</f>
        <v>0</v>
      </c>
      <c r="J21">
        <f>IFERROR(IF(Y13&gt;=4.5,2,0),0)</f>
        <v>0</v>
      </c>
      <c r="K21">
        <f>IF(M13&gt;=325,3,0)</f>
        <v>3</v>
      </c>
      <c r="L21">
        <f>IF(N13&gt;=4,2,0)</f>
        <v>0</v>
      </c>
      <c r="M21">
        <f>IFERROR(IF(Z13&gt;=12,2,0),0)</f>
        <v>2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-2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6</v>
      </c>
      <c r="F22">
        <f>IF(G13&gt;G38,6,0)</f>
        <v>6</v>
      </c>
      <c r="G22">
        <f>IF(H13&lt;H38,2,0)</f>
        <v>2</v>
      </c>
      <c r="H22">
        <f>IF(J13&gt;J38,6,0)</f>
        <v>6</v>
      </c>
      <c r="I22">
        <f>IF(K13&gt;K38,6,0)</f>
        <v>6</v>
      </c>
      <c r="J22">
        <f>IFERROR(IF(Y13&gt;Y38,3,0),0)</f>
        <v>0</v>
      </c>
      <c r="K22">
        <f>IF(M13&gt;M38,6,0)</f>
        <v>6</v>
      </c>
      <c r="L22">
        <f>IF(N13&gt;N38,6,0)</f>
        <v>6</v>
      </c>
      <c r="M22">
        <f>IFERROR(IF(Z13&gt;Z38,2,0),0)</f>
        <v>2</v>
      </c>
      <c r="N22">
        <f>IF(L13&gt;L38,2,0)</f>
        <v>0</v>
      </c>
      <c r="O22">
        <f>IF(P13&gt;P38,2,0)</f>
        <v>0</v>
      </c>
      <c r="P22">
        <f>IF(O13&lt;O38,3,0)</f>
        <v>3</v>
      </c>
      <c r="Q22">
        <f>IFERROR(IF(W13&gt;W38,3,0),0)</f>
        <v>3</v>
      </c>
      <c r="R22">
        <f>IF(R13&gt;R38,1,0)</f>
        <v>1</v>
      </c>
      <c r="S22">
        <f>IF(S13&gt;S38,2,0)</f>
        <v>0</v>
      </c>
      <c r="T22">
        <f>IF((T13+U13)&gt;(T38+U38),3,0)</f>
        <v>3</v>
      </c>
      <c r="U22" s="10" t="s">
        <v>27</v>
      </c>
      <c r="V22">
        <f>IF(I15&lt;=I40,0,-6)</f>
        <v>-6</v>
      </c>
      <c r="W22">
        <f>IF(G15&lt;=G40,0,-3)</f>
        <v>-3</v>
      </c>
      <c r="X22">
        <f>IF(D15&gt;=D40,0,-2)</f>
        <v>0</v>
      </c>
      <c r="Y22">
        <f>IF(E15&gt;=E40,0,-2)</f>
        <v>0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0</v>
      </c>
      <c r="F23">
        <f>IF(G38&gt;G13,6,0)</f>
        <v>0</v>
      </c>
      <c r="G23">
        <f>IF(H38&lt;H13,2,0)</f>
        <v>0</v>
      </c>
      <c r="H23">
        <f>IF(J38&gt;J13,6,0)</f>
        <v>0</v>
      </c>
      <c r="I23">
        <f>IF(K38&gt;K13,6,0)</f>
        <v>0</v>
      </c>
      <c r="J23">
        <f>IFERROR(IF(Y38&gt;Y13,3,0),0)</f>
        <v>3</v>
      </c>
      <c r="K23">
        <f>IF(M38&gt;M13,6,0)</f>
        <v>0</v>
      </c>
      <c r="L23">
        <f>IF(N38&gt;N13,6,0)</f>
        <v>0</v>
      </c>
      <c r="M23">
        <f>IFERROR(IF(Z38&gt;Z13,2,0),0)</f>
        <v>0</v>
      </c>
      <c r="N23">
        <f>IF(L38&gt;L13,2,0)</f>
        <v>2</v>
      </c>
      <c r="O23">
        <f>IF(P38&gt;P13,2,0)</f>
        <v>0</v>
      </c>
      <c r="P23">
        <f>IF(O38&lt;O13,3,0)</f>
        <v>0</v>
      </c>
      <c r="Q23">
        <f>IFERROR(IF(W38&gt;W13,3,0),0)</f>
        <v>0</v>
      </c>
      <c r="R23">
        <f>IF(R38&gt;R13,1,0)</f>
        <v>0</v>
      </c>
      <c r="S23">
        <f>IF(S38&gt;S13,2,0)</f>
        <v>2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0</v>
      </c>
      <c r="X23">
        <f>IF(D40&gt;=D15,0,-2)</f>
        <v>0</v>
      </c>
      <c r="Y23">
        <f>IF(E40&gt;=E15,0,-2)</f>
        <v>0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2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2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0</v>
      </c>
      <c r="F25" s="7">
        <f t="shared" si="10"/>
        <v>0</v>
      </c>
      <c r="G25" s="7">
        <f t="shared" si="10"/>
        <v>0</v>
      </c>
      <c r="H25" s="7">
        <f t="shared" si="10"/>
        <v>0</v>
      </c>
      <c r="I25" s="7">
        <f t="shared" si="10"/>
        <v>0</v>
      </c>
      <c r="J25" s="7">
        <f t="shared" si="10"/>
        <v>5</v>
      </c>
      <c r="K25" s="7">
        <f t="shared" si="10"/>
        <v>0</v>
      </c>
      <c r="L25" s="7">
        <f t="shared" si="10"/>
        <v>0</v>
      </c>
      <c r="M25" s="7">
        <f t="shared" si="10"/>
        <v>0</v>
      </c>
      <c r="N25" s="7">
        <f t="shared" si="10"/>
        <v>4</v>
      </c>
      <c r="O25" s="7">
        <f t="shared" si="10"/>
        <v>0</v>
      </c>
      <c r="P25" s="7">
        <f t="shared" si="10"/>
        <v>0</v>
      </c>
      <c r="Q25" s="7">
        <f t="shared" si="10"/>
        <v>0</v>
      </c>
      <c r="R25" s="7">
        <f t="shared" si="10"/>
        <v>0</v>
      </c>
      <c r="S25" s="7">
        <f t="shared" si="10"/>
        <v>2</v>
      </c>
      <c r="T25" s="7">
        <f t="shared" si="10"/>
        <v>0</v>
      </c>
      <c r="U25" s="7">
        <f t="shared" si="10"/>
        <v>0</v>
      </c>
      <c r="V25" s="7">
        <f t="shared" si="10"/>
        <v>0</v>
      </c>
      <c r="W25" s="7">
        <f t="shared" si="10"/>
        <v>0</v>
      </c>
      <c r="X25" s="7">
        <f t="shared" si="10"/>
        <v>0</v>
      </c>
      <c r="Y25" s="7">
        <f t="shared" si="10"/>
        <v>0</v>
      </c>
      <c r="Z25" s="7">
        <f t="shared" si="10"/>
        <v>0</v>
      </c>
      <c r="AA25" s="7">
        <f t="shared" si="10"/>
        <v>0</v>
      </c>
      <c r="AB25" s="7">
        <f>SUM(D25:AA25)</f>
        <v>11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11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409</v>
      </c>
      <c r="U26" s="21" t="s">
        <v>408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6</v>
      </c>
      <c r="B27" s="19" t="str">
        <f>IFERROR(INDEX(Data!I:I,MATCH(A27,Data!H:H,0)),"")</f>
        <v>Nacua Matata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408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144</v>
      </c>
      <c r="C29" s="27" t="str" cm="1">
        <f t="array" ref="C29">IFERROR(INDEX(Lineups!D:D,MATCH(B$27&amp;B29,Lineups!A:A&amp;Lineups!B:B,0)),"")</f>
        <v>Justin Herbert</v>
      </c>
      <c r="D29">
        <f>IFERROR(INDEX('Weekly Stats'!B:B,MATCH($C29,'Weekly Stats'!$A:$A,0)),"")</f>
        <v>14</v>
      </c>
      <c r="E29">
        <f>IFERROR(INDEX('Weekly Stats'!C:C,MATCH($C29,'Weekly Stats'!$A:$A,0)),"")</f>
        <v>24</v>
      </c>
      <c r="F29">
        <f>IFERROR(INDEX('Weekly Stats'!D:D,MATCH($C29,'Weekly Stats'!$A:$A,0)),"")</f>
        <v>121</v>
      </c>
      <c r="G29">
        <f>IFERROR(INDEX('Weekly Stats'!E:E,MATCH($C29,'Weekly Stats'!$A:$A,0)),"")</f>
        <v>1</v>
      </c>
      <c r="H29">
        <f>IFERROR(INDEX('Weekly Stats'!F:F,MATCH($C29,'Weekly Stats'!$A:$A,0)),"")</f>
        <v>1</v>
      </c>
      <c r="I29">
        <f>IFERROR(INDEX('Weekly Stats'!G:G,MATCH($C29,'Weekly Stats'!$A:$A,0)),"")</f>
        <v>6</v>
      </c>
      <c r="J29">
        <f>IFERROR(INDEX('Weekly Stats'!H:H,MATCH($C29,'Weekly Stats'!$A:$A,0)),"")</f>
        <v>54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1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0.58299999999999996</v>
      </c>
      <c r="Y29" s="47">
        <f>IFERROR(ROUND(J29/I29,2),"")</f>
        <v>9</v>
      </c>
      <c r="Z29" s="47" t="str">
        <f>IFERROR(ROUND(M29/L29,2),"")</f>
        <v/>
      </c>
    </row>
    <row r="30" spans="1:32">
      <c r="B30" t="s">
        <v>145</v>
      </c>
      <c r="C30" s="27" t="str" cm="1">
        <f t="array" ref="C30">IFERROR(INDEX(Lineups!D:D,MATCH(B$27&amp;B30,Lineups!A:A&amp;Lineups!B:B,0)),"")</f>
        <v>Cam Ward</v>
      </c>
      <c r="D30">
        <f>IFERROR(INDEX('Weekly Stats'!B:B,MATCH($C30,'Weekly Stats'!$A:$A,0)),"")</f>
        <v>23</v>
      </c>
      <c r="E30">
        <f>IFERROR(INDEX('Weekly Stats'!C:C,MATCH($C30,'Weekly Stats'!$A:$A,0)),"")</f>
        <v>36</v>
      </c>
      <c r="F30">
        <f>IFERROR(INDEX('Weekly Stats'!D:D,MATCH($C30,'Weekly Stats'!$A:$A,0)),"")</f>
        <v>170</v>
      </c>
      <c r="G30">
        <f>IFERROR(INDEX('Weekly Stats'!E:E,MATCH($C30,'Weekly Stats'!$A:$A,0)),"")</f>
        <v>0</v>
      </c>
      <c r="H30">
        <f>IFERROR(INDEX('Weekly Stats'!F:F,MATCH($C30,'Weekly Stats'!$A:$A,0)),"")</f>
        <v>1</v>
      </c>
      <c r="I30">
        <f>IFERROR(INDEX('Weekly Stats'!G:G,MATCH($C30,'Weekly Stats'!$A:$A,0)),"")</f>
        <v>1</v>
      </c>
      <c r="J30">
        <f>IFERROR(INDEX('Weekly Stats'!H:H,MATCH($C30,'Weekly Stats'!$A:$A,0)),"")</f>
        <v>2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0.63900000000000001</v>
      </c>
      <c r="Y30" s="47">
        <f t="shared" ref="Y30:Y37" si="13">IFERROR(ROUND(J30/I30,2),"")</f>
        <v>2</v>
      </c>
      <c r="Z30" s="47" t="str">
        <f t="shared" ref="Z30:Z37" si="14">IFERROR(ROUND(M30/L30,2),"")</f>
        <v/>
      </c>
    </row>
    <row r="31" spans="1:32">
      <c r="B31" t="s">
        <v>148</v>
      </c>
      <c r="C31" s="27" t="str" cm="1">
        <f t="array" ref="C31">IFERROR(INDEX(Lineups!D:D,MATCH(B$27&amp;B31,Lineups!A:A&amp;Lineups!B:B,0)),"")</f>
        <v>Cam Skattebo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13</v>
      </c>
      <c r="J31">
        <f>IFERROR(INDEX('Weekly Stats'!H:H,MATCH($C31,'Weekly Stats'!$A:$A,0)),"")</f>
        <v>59</v>
      </c>
      <c r="K31">
        <f>IFERROR(INDEX('Weekly Stats'!I:I,MATCH($C31,'Weekly Stats'!$A:$A,0)),"")</f>
        <v>0</v>
      </c>
      <c r="L31">
        <f>IFERROR(INDEX('Weekly Stats'!J:J,MATCH($C31,'Weekly Stats'!$A:$A,0)),"")</f>
        <v>2</v>
      </c>
      <c r="M31">
        <f>IFERROR(INDEX('Weekly Stats'!K:K,MATCH($C31,'Weekly Stats'!$A:$A,0)),"")</f>
        <v>12</v>
      </c>
      <c r="N31">
        <f>IFERROR(INDEX('Weekly Stats'!L:L,MATCH($C31,'Weekly Stats'!$A:$A,0)),"")</f>
        <v>0</v>
      </c>
      <c r="O31">
        <f>IFERROR(INDEX('Weekly Stats'!M:M,MATCH($C31,'Weekly Stats'!$A:$A,0)),"")</f>
        <v>1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4.54</v>
      </c>
      <c r="Z31" s="47">
        <f t="shared" si="14"/>
        <v>6</v>
      </c>
    </row>
    <row r="32" spans="1:32">
      <c r="B32" t="s">
        <v>149</v>
      </c>
      <c r="C32" s="27" t="str" cm="1">
        <f t="array" ref="C32">IFERROR(INDEX(Lineups!D:D,MATCH(B$27&amp;B32,Lineups!A:A&amp;Lineups!B:B,0)),"")</f>
        <v>David Montgomery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5</v>
      </c>
      <c r="J32">
        <f>IFERROR(INDEX('Weekly Stats'!H:H,MATCH($C32,'Weekly Stats'!$A:$A,0)),"")</f>
        <v>11</v>
      </c>
      <c r="K32">
        <f>IFERROR(INDEX('Weekly Stats'!I:I,MATCH($C32,'Weekly Stats'!$A:$A,0)),"")</f>
        <v>0</v>
      </c>
      <c r="L32">
        <f>IFERROR(INDEX('Weekly Stats'!J:J,MATCH($C32,'Weekly Stats'!$A:$A,0)),"")</f>
        <v>0</v>
      </c>
      <c r="M32">
        <f>IFERROR(INDEX('Weekly Stats'!K:K,MATCH($C32,'Weekly Stats'!$A:$A,0)),"")</f>
        <v>0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2.2000000000000002</v>
      </c>
      <c r="Z32" s="47" t="str">
        <f t="shared" si="14"/>
        <v/>
      </c>
    </row>
    <row r="33" spans="1:37">
      <c r="B33" t="s">
        <v>150</v>
      </c>
      <c r="C33" s="27" t="str" cm="1">
        <f t="array" ref="C33">IFERROR(INDEX(Lineups!D:D,MATCH(B$27&amp;B33,Lineups!A:A&amp;Lineups!B:B,0)),"")</f>
        <v>Rhamondre Stevenson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13</v>
      </c>
      <c r="J33">
        <f>IFERROR(INDEX('Weekly Stats'!H:H,MATCH($C33,'Weekly Stats'!$A:$A,0)),"")</f>
        <v>64</v>
      </c>
      <c r="K33">
        <f>IFERROR(INDEX('Weekly Stats'!I:I,MATCH($C33,'Weekly Stats'!$A:$A,0)),"")</f>
        <v>1</v>
      </c>
      <c r="L33">
        <f>IFERROR(INDEX('Weekly Stats'!J:J,MATCH($C33,'Weekly Stats'!$A:$A,0)),"")</f>
        <v>3</v>
      </c>
      <c r="M33">
        <f>IFERROR(INDEX('Weekly Stats'!K:K,MATCH($C33,'Weekly Stats'!$A:$A,0)),"")</f>
        <v>21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4.92</v>
      </c>
      <c r="Z33" s="47">
        <f t="shared" si="14"/>
        <v>7</v>
      </c>
    </row>
    <row r="34" spans="1:37">
      <c r="B34" t="s">
        <v>154</v>
      </c>
      <c r="C34" s="27" t="str" cm="1">
        <f t="array" ref="C34">IFERROR(INDEX(Lineups!D:D,MATCH(B$27&amp;B34,Lineups!A:A&amp;Lineups!B:B,0)),"")</f>
        <v>Puka Nacua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2</v>
      </c>
      <c r="J34">
        <f>IFERROR(INDEX('Weekly Stats'!H:H,MATCH($C34,'Weekly Stats'!$A:$A,0)),"")</f>
        <v>9</v>
      </c>
      <c r="K34">
        <f>IFERROR(INDEX('Weekly Stats'!I:I,MATCH($C34,'Weekly Stats'!$A:$A,0)),"")</f>
        <v>0</v>
      </c>
      <c r="L34">
        <f>IFERROR(INDEX('Weekly Stats'!J:J,MATCH($C34,'Weekly Stats'!$A:$A,0)),"")</f>
        <v>17</v>
      </c>
      <c r="M34">
        <f>IFERROR(INDEX('Weekly Stats'!K:K,MATCH($C34,'Weekly Stats'!$A:$A,0)),"")</f>
        <v>138</v>
      </c>
      <c r="N34">
        <f>IFERROR(INDEX('Weekly Stats'!L:L,MATCH($C34,'Weekly Stats'!$A:$A,0)),"")</f>
        <v>1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>
        <f t="shared" si="13"/>
        <v>4.5</v>
      </c>
      <c r="Z34" s="47">
        <f t="shared" si="14"/>
        <v>8.1199999999999992</v>
      </c>
    </row>
    <row r="35" spans="1:37">
      <c r="B35" t="s">
        <v>155</v>
      </c>
      <c r="C35" s="27" t="str" cm="1">
        <f t="array" ref="C35">IFERROR(INDEX(Lineups!D:D,MATCH(B$27&amp;B35,Lineups!A:A&amp;Lineups!B:B,0)),"")</f>
        <v>Zay Flowers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1</v>
      </c>
      <c r="J35">
        <f>IFERROR(INDEX('Weekly Stats'!H:H,MATCH($C35,'Weekly Stats'!$A:$A,0)),"")</f>
        <v>13</v>
      </c>
      <c r="K35">
        <f>IFERROR(INDEX('Weekly Stats'!I:I,MATCH($C35,'Weekly Stats'!$A:$A,0)),"")</f>
        <v>0</v>
      </c>
      <c r="L35">
        <f>IFERROR(INDEX('Weekly Stats'!J:J,MATCH($C35,'Weekly Stats'!$A:$A,0)),"")</f>
        <v>8</v>
      </c>
      <c r="M35">
        <f>IFERROR(INDEX('Weekly Stats'!K:K,MATCH($C35,'Weekly Stats'!$A:$A,0)),"")</f>
        <v>53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>
        <f t="shared" si="13"/>
        <v>13</v>
      </c>
      <c r="Z35" s="47">
        <f t="shared" si="14"/>
        <v>6.63</v>
      </c>
    </row>
    <row r="36" spans="1:37">
      <c r="B36" t="s">
        <v>156</v>
      </c>
      <c r="C36" s="27" t="str" cm="1">
        <f t="array" ref="C36">IFERROR(INDEX(Lineups!D:D,MATCH(B$27&amp;B36,Lineups!A:A&amp;Lineups!B:B,0)),"")</f>
        <v>Tee Higgins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2</v>
      </c>
      <c r="M36">
        <f>IFERROR(INDEX('Weekly Stats'!K:K,MATCH($C36,'Weekly Stats'!$A:$A,0)),"")</f>
        <v>22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11</v>
      </c>
    </row>
    <row r="37" spans="1:37" ht="13.5" thickBot="1">
      <c r="B37" t="s">
        <v>160</v>
      </c>
      <c r="C37" s="27" t="str" cm="1">
        <f t="array" ref="C37">IFERROR(INDEX(Lineups!D:D,MATCH(B$27&amp;B37,Lineups!A:A&amp;Lineups!B:B,0)),"")</f>
        <v>Brandon Aubrey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1</v>
      </c>
      <c r="R37">
        <f>IFERROR(INDEX('Weekly Stats'!P:P,MATCH($C37,'Weekly Stats'!$A:$A,0)),"")</f>
        <v>0</v>
      </c>
      <c r="S37">
        <f>IFERROR(INDEX('Weekly Stats'!Q:Q,MATCH($C37,'Weekly Stats'!$A:$A,0)),"")</f>
        <v>1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1</v>
      </c>
      <c r="W37">
        <f t="shared" si="11"/>
        <v>4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37</v>
      </c>
      <c r="E38" s="40">
        <f t="shared" ref="E38:Q38" si="16">SUM(E29:E37)</f>
        <v>60</v>
      </c>
      <c r="F38" s="40">
        <f t="shared" si="16"/>
        <v>291</v>
      </c>
      <c r="G38" s="40">
        <f t="shared" si="16"/>
        <v>1</v>
      </c>
      <c r="H38" s="40">
        <f t="shared" si="16"/>
        <v>2</v>
      </c>
      <c r="I38" s="40">
        <f t="shared" si="16"/>
        <v>41</v>
      </c>
      <c r="J38" s="40">
        <f t="shared" si="16"/>
        <v>212</v>
      </c>
      <c r="K38" s="40">
        <f t="shared" si="16"/>
        <v>1</v>
      </c>
      <c r="L38" s="40">
        <f t="shared" si="16"/>
        <v>32</v>
      </c>
      <c r="M38" s="40">
        <f t="shared" si="16"/>
        <v>246</v>
      </c>
      <c r="N38" s="40">
        <f t="shared" si="16"/>
        <v>1</v>
      </c>
      <c r="O38" s="40">
        <f t="shared" si="16"/>
        <v>2</v>
      </c>
      <c r="P38" s="40">
        <f t="shared" si="16"/>
        <v>0</v>
      </c>
      <c r="Q38" s="40">
        <f t="shared" si="16"/>
        <v>1</v>
      </c>
      <c r="R38" s="40">
        <f t="shared" ref="R38:U38" si="17">SUM(R29:R37)</f>
        <v>0</v>
      </c>
      <c r="S38" s="40">
        <f t="shared" si="17"/>
        <v>1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1</v>
      </c>
      <c r="W38" s="40">
        <f t="shared" si="18"/>
        <v>4</v>
      </c>
      <c r="X38" s="46">
        <f>IFERROR(ROUND(D38/E38,3),0)</f>
        <v>0.61699999999999999</v>
      </c>
      <c r="Y38" s="48">
        <f>IFERROR(ROUND(J38/I38,2),0)</f>
        <v>5.17</v>
      </c>
      <c r="Z38" s="48">
        <f>IFERROR(ROUND(M38/L38,2),0)</f>
        <v>7.69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161</v>
      </c>
      <c r="C40" s="27" t="str" cm="1">
        <f t="array" ref="C40">IFERROR(INDEX(Lineups!D:D,MATCH(B$27&amp;B40,Lineups!A:A&amp;Lineups!B:B,0)),"")</f>
        <v>Jacksonville Jaguars</v>
      </c>
      <c r="D40" s="41">
        <f>IFERROR(INDEX('Weekly Stats'!C:C,MATCH($C40,'Weekly Stats'!$A:$A,0)),"")</f>
        <v>1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0</v>
      </c>
      <c r="G40" s="41">
        <f>IFERROR(INDEX('Weekly Stats'!F:F,MATCH($C40,'Weekly Stats'!$A:$A,0)),"")</f>
        <v>232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17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162</v>
      </c>
      <c r="C42" s="42" t="str" cm="1">
        <f t="array" ref="C42">IFERROR(INDEX(Lineups!D:D,MATCH(B$27&amp;B42,Lineups!A:A&amp;Lineups!B:B,0)),"")</f>
        <v>John Harbaugh</v>
      </c>
      <c r="D42" s="41">
        <f>IFERROR(INDEX('Weekly Stats'!AC:AC,MATCH(C42,'Weekly Stats'!AB:AB,0))-INDEX('Weekly Stats'!AD:AD,MATCH(C42,'Weekly Stats'!AB:AB,0)),"")</f>
        <v>0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7</v>
      </c>
      <c r="B46" s="19" t="str">
        <f>IFERROR(INDEX(Data!I:I,MATCH(A46,Data!H:H,0)),"")</f>
        <v>Bitch-Slapped by my Bi'Johnson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408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164</v>
      </c>
      <c r="C48" s="27" t="str" cm="1">
        <f t="array" ref="C48">IFERROR(INDEX(Lineups!D:D,MATCH(B$46&amp;B48,Lineups!A:A&amp;Lineups!B:B,0)),"")</f>
        <v>Jared Goff</v>
      </c>
      <c r="D48">
        <f>IFERROR(INDEX('Weekly Stats'!B:B,MATCH($C48,'Weekly Stats'!$A:$A,0)),"")</f>
        <v>19</v>
      </c>
      <c r="E48">
        <f>IFERROR(INDEX('Weekly Stats'!C:C,MATCH($C48,'Weekly Stats'!$A:$A,0)),"")</f>
        <v>30</v>
      </c>
      <c r="F48">
        <f>IFERROR(INDEX('Weekly Stats'!D:D,MATCH($C48,'Weekly Stats'!$A:$A,0)),"")</f>
        <v>271</v>
      </c>
      <c r="G48">
        <f>IFERROR(INDEX('Weekly Stats'!E:E,MATCH($C48,'Weekly Stats'!$A:$A,0)),"")</f>
        <v>3</v>
      </c>
      <c r="H48">
        <f>IFERROR(INDEX('Weekly Stats'!F:F,MATCH($C48,'Weekly Stats'!$A:$A,0)),"")</f>
        <v>0</v>
      </c>
      <c r="I48">
        <f>IFERROR(INDEX('Weekly Stats'!G:G,MATCH($C48,'Weekly Stats'!$A:$A,0)),"")</f>
        <v>1</v>
      </c>
      <c r="J48">
        <f>IFERROR(INDEX('Weekly Stats'!H:H,MATCH($C48,'Weekly Stats'!$A:$A,0)),"")</f>
        <v>1</v>
      </c>
      <c r="K48">
        <f>IFERROR(INDEX('Weekly Stats'!I:I,MATCH($C48,'Weekly Stats'!$A:$A,0)),"")</f>
        <v>1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0.63300000000000001</v>
      </c>
      <c r="Y48" s="47">
        <f>IFERROR(ROUND(J48/I48,2),"")</f>
        <v>1</v>
      </c>
      <c r="Z48" s="47" t="str">
        <f>IFERROR(ROUND(M48/L48,2),"")</f>
        <v/>
      </c>
    </row>
    <row r="49" spans="2:32">
      <c r="B49" t="s">
        <v>165</v>
      </c>
      <c r="C49" s="27" t="str" cm="1">
        <f t="array" ref="C49">IFERROR(INDEX(Lineups!D:D,MATCH(B$46&amp;B49,Lineups!A:A&amp;Lineups!B:B,0)),"")</f>
        <v>Jacoby Brissett</v>
      </c>
      <c r="D49">
        <f>IFERROR(INDEX('Weekly Stats'!B:B,MATCH($C49,'Weekly Stats'!$A:$A,0)),"")</f>
        <v>29</v>
      </c>
      <c r="E49">
        <f>IFERROR(INDEX('Weekly Stats'!C:C,MATCH($C49,'Weekly Stats'!$A:$A,0)),"")</f>
        <v>47</v>
      </c>
      <c r="F49">
        <f>IFERROR(INDEX('Weekly Stats'!D:D,MATCH($C49,'Weekly Stats'!$A:$A,0)),"")</f>
        <v>292</v>
      </c>
      <c r="G49">
        <f>IFERROR(INDEX('Weekly Stats'!E:E,MATCH($C49,'Weekly Stats'!$A:$A,0)),"")</f>
        <v>3</v>
      </c>
      <c r="H49">
        <f>IFERROR(INDEX('Weekly Stats'!F:F,MATCH($C49,'Weekly Stats'!$A:$A,0)),"")</f>
        <v>1</v>
      </c>
      <c r="I49">
        <f>IFERROR(INDEX('Weekly Stats'!G:G,MATCH($C49,'Weekly Stats'!$A:$A,0)),"")</f>
        <v>2</v>
      </c>
      <c r="J49">
        <f>IFERROR(INDEX('Weekly Stats'!H:H,MATCH($C49,'Weekly Stats'!$A:$A,0)),"")</f>
        <v>19</v>
      </c>
      <c r="K49">
        <f>IFERROR(INDEX('Weekly Stats'!I:I,MATCH($C49,'Weekly Stats'!$A:$A,0)),"")</f>
        <v>0</v>
      </c>
      <c r="L49">
        <f>IFERROR(INDEX('Weekly Stats'!J:J,MATCH($C49,'Weekly Stats'!$A:$A,0)),"")</f>
        <v>1</v>
      </c>
      <c r="M49">
        <f>IFERROR(INDEX('Weekly Stats'!K:K,MATCH($C49,'Weekly Stats'!$A:$A,0)),"")</f>
        <v>7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0.61699999999999999</v>
      </c>
      <c r="Y49" s="47">
        <f t="shared" ref="Y49:Y56" si="21">IFERROR(ROUND(J49/I49,2),"")</f>
        <v>9.5</v>
      </c>
      <c r="Z49" s="47">
        <f t="shared" ref="Z49:Z56" si="22">IFERROR(ROUND(M49/L49,2),"")</f>
        <v>7</v>
      </c>
    </row>
    <row r="50" spans="2:32">
      <c r="B50" t="s">
        <v>168</v>
      </c>
      <c r="C50" s="27" t="str" cm="1">
        <f t="array" ref="C50">IFERROR(INDEX(Lineups!D:D,MATCH(B$46&amp;B50,Lineups!A:A&amp;Lineups!B:B,0)),"")</f>
        <v>Bijan Robinson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17</v>
      </c>
      <c r="J50">
        <f>IFERROR(INDEX('Weekly Stats'!H:H,MATCH($C50,'Weekly Stats'!$A:$A,0)),"")</f>
        <v>86</v>
      </c>
      <c r="K50">
        <f>IFERROR(INDEX('Weekly Stats'!I:I,MATCH($C50,'Weekly Stats'!$A:$A,0)),"")</f>
        <v>0</v>
      </c>
      <c r="L50">
        <f>IFERROR(INDEX('Weekly Stats'!J:J,MATCH($C50,'Weekly Stats'!$A:$A,0)),"")</f>
        <v>4</v>
      </c>
      <c r="M50">
        <f>IFERROR(INDEX('Weekly Stats'!K:K,MATCH($C50,'Weekly Stats'!$A:$A,0)),"")</f>
        <v>32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5.0599999999999996</v>
      </c>
      <c r="Z50" s="47">
        <f t="shared" si="22"/>
        <v>8</v>
      </c>
    </row>
    <row r="51" spans="2:32">
      <c r="B51" t="s">
        <v>169</v>
      </c>
      <c r="C51" s="27" t="str" cm="1">
        <f t="array" ref="C51">IFERROR(INDEX(Lineups!D:D,MATCH(B$46&amp;B51,Lineups!A:A&amp;Lineups!B:B,0)),"")</f>
        <v>Aaron Jones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25</v>
      </c>
      <c r="J51">
        <f>IFERROR(INDEX('Weekly Stats'!H:H,MATCH($C51,'Weekly Stats'!$A:$A,0)),"")</f>
        <v>113</v>
      </c>
      <c r="K51">
        <f>IFERROR(INDEX('Weekly Stats'!I:I,MATCH($C51,'Weekly Stats'!$A:$A,0)),"")</f>
        <v>1</v>
      </c>
      <c r="L51">
        <f>IFERROR(INDEX('Weekly Stats'!J:J,MATCH($C51,'Weekly Stats'!$A:$A,0)),"")</f>
        <v>3</v>
      </c>
      <c r="M51">
        <f>IFERROR(INDEX('Weekly Stats'!K:K,MATCH($C51,'Weekly Stats'!$A:$A,0)),"")</f>
        <v>4</v>
      </c>
      <c r="N51">
        <f>IFERROR(INDEX('Weekly Stats'!L:L,MATCH($C51,'Weekly Stats'!$A:$A,0)),"")</f>
        <v>0</v>
      </c>
      <c r="O51">
        <f>IFERROR(INDEX('Weekly Stats'!M:M,MATCH($C51,'Weekly Stats'!$A:$A,0)),"")</f>
        <v>1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4.5199999999999996</v>
      </c>
      <c r="Z51" s="47">
        <f t="shared" si="22"/>
        <v>1.33</v>
      </c>
    </row>
    <row r="52" spans="2:32">
      <c r="B52" t="s">
        <v>170</v>
      </c>
      <c r="C52" s="27" t="str" cm="1">
        <f t="array" ref="C52">IFERROR(INDEX(Lineups!D:D,MATCH(B$46&amp;B52,Lineups!A:A&amp;Lineups!B:B,0)),"")</f>
        <v>Bhayshul Tuten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22</v>
      </c>
      <c r="J52">
        <f>IFERROR(INDEX('Weekly Stats'!H:H,MATCH($C52,'Weekly Stats'!$A:$A,0)),"")</f>
        <v>72</v>
      </c>
      <c r="K52">
        <f>IFERROR(INDEX('Weekly Stats'!I:I,MATCH($C52,'Weekly Stats'!$A:$A,0)),"")</f>
        <v>0</v>
      </c>
      <c r="L52">
        <f>IFERROR(INDEX('Weekly Stats'!J:J,MATCH($C52,'Weekly Stats'!$A:$A,0)),"")</f>
        <v>2</v>
      </c>
      <c r="M52">
        <f>IFERROR(INDEX('Weekly Stats'!K:K,MATCH($C52,'Weekly Stats'!$A:$A,0)),"")</f>
        <v>24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3.27</v>
      </c>
      <c r="Z52" s="47">
        <f t="shared" si="22"/>
        <v>12</v>
      </c>
    </row>
    <row r="53" spans="2:32">
      <c r="B53" t="s">
        <v>174</v>
      </c>
      <c r="C53" s="27" t="str" cm="1">
        <f t="array" ref="C53">IFERROR(INDEX(Lineups!D:D,MATCH(B$46&amp;B53,Lineups!A:A&amp;Lineups!B:B,0)),"")</f>
        <v>Drake London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7</v>
      </c>
      <c r="M53">
        <f>IFERROR(INDEX('Weekly Stats'!K:K,MATCH($C53,'Weekly Stats'!$A:$A,0)),"")</f>
        <v>118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16.86</v>
      </c>
    </row>
    <row r="54" spans="2:32">
      <c r="B54" t="s">
        <v>175</v>
      </c>
      <c r="C54" s="27" t="str" cm="1">
        <f t="array" ref="C54">IFERROR(INDEX(Lineups!D:D,MATCH(B$46&amp;B54,Lineups!A:A&amp;Lineups!B:B,0)),"")</f>
        <v>Christian Watson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6</v>
      </c>
      <c r="M54">
        <f>IFERROR(INDEX('Weekly Stats'!K:K,MATCH($C54,'Weekly Stats'!$A:$A,0)),"")</f>
        <v>143</v>
      </c>
      <c r="N54">
        <f>IFERROR(INDEX('Weekly Stats'!L:L,MATCH($C54,'Weekly Stats'!$A:$A,0)),"")</f>
        <v>2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23.83</v>
      </c>
    </row>
    <row r="55" spans="2:32">
      <c r="B55" t="s">
        <v>176</v>
      </c>
      <c r="C55" s="27" t="str" cm="1">
        <f t="array" ref="C55">IFERROR(INDEX(Lineups!D:D,MATCH(B$46&amp;B55,Lineups!A:A&amp;Lineups!B:B,0)),"")</f>
        <v>Emeka Egbuka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1</v>
      </c>
      <c r="J55">
        <f>IFERROR(INDEX('Weekly Stats'!H:H,MATCH($C55,'Weekly Stats'!$A:$A,0)),"")</f>
        <v>14</v>
      </c>
      <c r="K55">
        <f>IFERROR(INDEX('Weekly Stats'!I:I,MATCH($C55,'Weekly Stats'!$A:$A,0)),"")</f>
        <v>1</v>
      </c>
      <c r="L55">
        <f>IFERROR(INDEX('Weekly Stats'!J:J,MATCH($C55,'Weekly Stats'!$A:$A,0)),"")</f>
        <v>6</v>
      </c>
      <c r="M55">
        <f>IFERROR(INDEX('Weekly Stats'!K:K,MATCH($C55,'Weekly Stats'!$A:$A,0)),"")</f>
        <v>38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>
        <f t="shared" si="21"/>
        <v>14</v>
      </c>
      <c r="Z55" s="47">
        <f t="shared" si="22"/>
        <v>6.33</v>
      </c>
    </row>
    <row r="56" spans="2:32" ht="13.5" thickBot="1">
      <c r="B56" t="s">
        <v>179</v>
      </c>
      <c r="C56" s="27" t="str" cm="1">
        <f t="array" ref="C56">IFERROR(INDEX(Lineups!D:D,MATCH(B$46&amp;B56,Lineups!A:A&amp;Lineups!B:B,0)),"")</f>
        <v>Cam Little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2</v>
      </c>
      <c r="R56">
        <f>IFERROR(INDEX('Weekly Stats'!P:P,MATCH($C56,'Weekly Stats'!$A:$A,0)),"")</f>
        <v>1</v>
      </c>
      <c r="S56">
        <f>IFERROR(INDEX('Weekly Stats'!Q:Q,MATCH($C56,'Weekly Stats'!$A:$A,0)),"")</f>
        <v>0</v>
      </c>
      <c r="T56">
        <f>IFERROR(INDEX('Weekly Stats'!R:R,MATCH($C56,'Weekly Stats'!$A:$A,0)),"")</f>
        <v>1</v>
      </c>
      <c r="U56">
        <f>IFERROR(INDEX('Weekly Stats'!S:S,MATCH($C56,'Weekly Stats'!$A:$A,0)),"")</f>
        <v>0</v>
      </c>
      <c r="V56">
        <f>IFERROR(INDEX('Weekly Stats'!T:T,MATCH($C56,'Weekly Stats'!$A:$A,0)),"")</f>
        <v>1</v>
      </c>
      <c r="W56">
        <f t="shared" si="19"/>
        <v>7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48</v>
      </c>
      <c r="E57" s="40">
        <f t="shared" ref="E57:W57" si="24">SUM(E48:E56)</f>
        <v>77</v>
      </c>
      <c r="F57" s="40">
        <f t="shared" si="24"/>
        <v>563</v>
      </c>
      <c r="G57" s="40">
        <f t="shared" si="24"/>
        <v>6</v>
      </c>
      <c r="H57" s="40">
        <f t="shared" si="24"/>
        <v>1</v>
      </c>
      <c r="I57" s="40">
        <f t="shared" si="24"/>
        <v>68</v>
      </c>
      <c r="J57" s="40">
        <f t="shared" si="24"/>
        <v>305</v>
      </c>
      <c r="K57" s="40">
        <f t="shared" si="24"/>
        <v>3</v>
      </c>
      <c r="L57" s="40">
        <f t="shared" si="24"/>
        <v>29</v>
      </c>
      <c r="M57" s="40">
        <f t="shared" si="24"/>
        <v>366</v>
      </c>
      <c r="N57" s="40">
        <f t="shared" si="24"/>
        <v>2</v>
      </c>
      <c r="O57" s="40">
        <f t="shared" si="24"/>
        <v>1</v>
      </c>
      <c r="P57" s="40">
        <f t="shared" si="24"/>
        <v>0</v>
      </c>
      <c r="Q57" s="40">
        <f t="shared" si="24"/>
        <v>2</v>
      </c>
      <c r="R57" s="40">
        <f t="shared" si="24"/>
        <v>1</v>
      </c>
      <c r="S57" s="40">
        <f t="shared" si="24"/>
        <v>0</v>
      </c>
      <c r="T57" s="40">
        <f t="shared" si="24"/>
        <v>1</v>
      </c>
      <c r="U57" s="40">
        <f t="shared" si="24"/>
        <v>0</v>
      </c>
      <c r="V57" s="40">
        <f t="shared" si="24"/>
        <v>1</v>
      </c>
      <c r="W57" s="40">
        <f t="shared" si="24"/>
        <v>7</v>
      </c>
      <c r="X57" s="46">
        <f>IFERROR(ROUND(D57/E57,3),0)</f>
        <v>0.623</v>
      </c>
      <c r="Y57" s="48">
        <f>IFERROR(ROUND(J57/I57,2),0)</f>
        <v>4.49</v>
      </c>
      <c r="Z57" s="48">
        <f>IFERROR(ROUND(M57/L57,2),0)</f>
        <v>12.62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180</v>
      </c>
      <c r="C59" s="27" t="str" cm="1">
        <f t="array" ref="C59">IFERROR(INDEX(Lineups!D:D,MATCH(B$46&amp;B59,Lineups!A:A&amp;Lineups!B:B,0)),"")</f>
        <v>Dallas Cowboys</v>
      </c>
      <c r="D59" s="41">
        <f>IFERROR(INDEX('Weekly Stats'!C:C,MATCH($C59,'Weekly Stats'!$A:$A,0)),"")</f>
        <v>1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0</v>
      </c>
      <c r="G59" s="41">
        <f>IFERROR(INDEX('Weekly Stats'!F:F,MATCH($C59,'Weekly Stats'!$A:$A,0)),"")</f>
        <v>419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24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162</v>
      </c>
      <c r="C61" s="42" t="str" cm="1">
        <f t="array" ref="C61">IFERROR(INDEX(Lineups!D:D,MATCH(B$46&amp;B61,Lineups!A:A&amp;Lineups!B:B,0)),"")</f>
        <v>Joe Brady</v>
      </c>
      <c r="D61" s="41">
        <f>IFERROR(INDEX('Weekly Stats'!AC:AC,MATCH(C61,'Weekly Stats'!AB:AB,0))-INDEX('Weekly Stats'!AD:AD,MATCH(C61,'Weekly Stats'!AB:AB,0)),"")</f>
        <v>3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2</v>
      </c>
      <c r="E64" s="7">
        <f t="shared" ref="E64:AA64" si="25">SUM(E65:E66)</f>
        <v>6</v>
      </c>
      <c r="F64" s="7">
        <f t="shared" si="25"/>
        <v>8</v>
      </c>
      <c r="G64" s="7">
        <f t="shared" si="25"/>
        <v>2</v>
      </c>
      <c r="H64" s="7">
        <f t="shared" si="25"/>
        <v>9</v>
      </c>
      <c r="I64" s="7">
        <f t="shared" si="25"/>
        <v>0</v>
      </c>
      <c r="J64" s="7">
        <f>SUM(J65:J66)</f>
        <v>0</v>
      </c>
      <c r="K64" s="7">
        <f t="shared" si="25"/>
        <v>3</v>
      </c>
      <c r="L64" s="7">
        <f t="shared" si="25"/>
        <v>0</v>
      </c>
      <c r="M64" s="7">
        <f t="shared" si="25"/>
        <v>2</v>
      </c>
      <c r="N64" s="7">
        <f t="shared" si="25"/>
        <v>2</v>
      </c>
      <c r="O64" s="7">
        <f t="shared" si="25"/>
        <v>0</v>
      </c>
      <c r="P64" s="7">
        <f t="shared" si="25"/>
        <v>3</v>
      </c>
      <c r="Q64" s="7">
        <f t="shared" si="25"/>
        <v>0</v>
      </c>
      <c r="R64" s="7">
        <f t="shared" si="25"/>
        <v>1</v>
      </c>
      <c r="S64" s="7">
        <f t="shared" si="25"/>
        <v>0</v>
      </c>
      <c r="T64" s="7">
        <f t="shared" si="25"/>
        <v>3</v>
      </c>
      <c r="U64" s="7">
        <f t="shared" si="25"/>
        <v>0</v>
      </c>
      <c r="V64" s="7">
        <f t="shared" si="25"/>
        <v>0</v>
      </c>
      <c r="W64" s="7">
        <f t="shared" si="25"/>
        <v>-3</v>
      </c>
      <c r="X64" s="7">
        <f t="shared" si="25"/>
        <v>-2</v>
      </c>
      <c r="Y64" s="7">
        <f t="shared" si="25"/>
        <v>-2</v>
      </c>
      <c r="Z64" s="7">
        <f>SUM(Z65:Z66)</f>
        <v>0</v>
      </c>
      <c r="AA64" s="7">
        <f t="shared" si="25"/>
        <v>0</v>
      </c>
      <c r="AB64" s="7">
        <f>SUM(D64:AA64)</f>
        <v>34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34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2</v>
      </c>
      <c r="G65" s="10" t="s">
        <v>27</v>
      </c>
      <c r="H65">
        <f>IF(J57&gt;=250,3,0)</f>
        <v>3</v>
      </c>
      <c r="I65">
        <f>IF(K57&gt;=4,2,0)</f>
        <v>0</v>
      </c>
      <c r="J65">
        <f>IFERROR(IF(Y57&gt;=4.5,2,0),0)</f>
        <v>0</v>
      </c>
      <c r="K65">
        <f>IF(M57&gt;=325,3,0)</f>
        <v>3</v>
      </c>
      <c r="L65">
        <f>IF(N57&gt;=4,2,0)</f>
        <v>0</v>
      </c>
      <c r="M65">
        <f>IFERROR(IF(Z57&gt;=12,2,0),0)</f>
        <v>2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WIN!</v>
      </c>
    </row>
    <row r="66" spans="1:32">
      <c r="B66" s="5"/>
      <c r="C66" s="4" t="s">
        <v>28</v>
      </c>
      <c r="D66">
        <f>IFERROR(IF(X57&gt;X82,2,0),0)</f>
        <v>2</v>
      </c>
      <c r="E66">
        <f>IF(F57&gt;F82,6,0)</f>
        <v>6</v>
      </c>
      <c r="F66">
        <f>IF(G57&gt;G82,6,0)</f>
        <v>6</v>
      </c>
      <c r="G66">
        <f>IF(H57&lt;H82,2,0)</f>
        <v>2</v>
      </c>
      <c r="H66">
        <f>IF(J57&gt;J82,6,0)</f>
        <v>6</v>
      </c>
      <c r="I66">
        <f>IF(K57&gt;K82,6,0)</f>
        <v>0</v>
      </c>
      <c r="J66">
        <f>IFERROR(IF(Y57&gt;Y82,3,0),0)</f>
        <v>0</v>
      </c>
      <c r="K66">
        <f>IF(M57&gt;M82,6,0)</f>
        <v>0</v>
      </c>
      <c r="L66">
        <f>IF(N57&gt;N82,6,0)</f>
        <v>0</v>
      </c>
      <c r="M66">
        <f>IFERROR(IF(Z57&gt;Z82,2,0),0)</f>
        <v>0</v>
      </c>
      <c r="N66">
        <f>IF(L57&gt;L82,2,0)</f>
        <v>2</v>
      </c>
      <c r="O66">
        <f>IF(P57&gt;P82,2,0)</f>
        <v>0</v>
      </c>
      <c r="P66">
        <f>IF(O57&lt;O82,3,0)</f>
        <v>3</v>
      </c>
      <c r="Q66">
        <f>IFERROR(IF(W57&gt;W82,3,0),0)</f>
        <v>0</v>
      </c>
      <c r="R66">
        <f>IF(R57&gt;R82,1,0)</f>
        <v>1</v>
      </c>
      <c r="S66">
        <f>IF(S57&gt;S82,2,0)</f>
        <v>0</v>
      </c>
      <c r="T66">
        <f>IF((T57+U57)&gt;(T82+U82),3,0)</f>
        <v>3</v>
      </c>
      <c r="U66" s="10" t="s">
        <v>27</v>
      </c>
      <c r="V66">
        <f>IF(I59&lt;=I84,0,-6)</f>
        <v>0</v>
      </c>
      <c r="W66">
        <f>IF(G59&lt;=G84,0,-3)</f>
        <v>-3</v>
      </c>
      <c r="X66">
        <f>IF(D59&gt;=D84,0,-2)</f>
        <v>-2</v>
      </c>
      <c r="Y66">
        <f>IF(E59&gt;=E84,0,-2)</f>
        <v>-2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0</v>
      </c>
      <c r="F67">
        <f>IF(G82&gt;G57,6,0)</f>
        <v>0</v>
      </c>
      <c r="G67">
        <f>IF(H82&lt;H57,2,0)</f>
        <v>0</v>
      </c>
      <c r="H67">
        <f>IF(J82&gt;J57,6,0)</f>
        <v>0</v>
      </c>
      <c r="I67">
        <f>IF(K82&gt;K57,6,0)</f>
        <v>0</v>
      </c>
      <c r="J67">
        <f>IFERROR(IF(Y82&gt;Y57,3,0),0)</f>
        <v>3</v>
      </c>
      <c r="K67">
        <f>IF(M82&gt;M57,6,0)</f>
        <v>6</v>
      </c>
      <c r="L67">
        <f>IF(N82&gt;N57,6,0)</f>
        <v>0</v>
      </c>
      <c r="M67">
        <f>IFERROR(IF(Z82&gt;Z57,2,0),0)</f>
        <v>2</v>
      </c>
      <c r="N67">
        <f>IF(L82&gt;L57,2,0)</f>
        <v>0</v>
      </c>
      <c r="O67">
        <f>IF(P82&gt;P57,2,0)</f>
        <v>2</v>
      </c>
      <c r="P67">
        <f>IF(O82&lt;O57,3,0)</f>
        <v>0</v>
      </c>
      <c r="Q67">
        <f>IFERROR(IF(W82&gt;W57,3,0),0)</f>
        <v>3</v>
      </c>
      <c r="R67">
        <f>IF(R82&gt;R57,1,0)</f>
        <v>0</v>
      </c>
      <c r="S67">
        <f>IF(S82&gt;S57,2,0)</f>
        <v>2</v>
      </c>
      <c r="T67">
        <f>IF((T82+U82)&gt;(T57+U57),3,0)</f>
        <v>0</v>
      </c>
      <c r="U67" s="10" t="s">
        <v>27</v>
      </c>
      <c r="V67">
        <f>IF(I84&lt;=I59,0,-6)</f>
        <v>-6</v>
      </c>
      <c r="W67">
        <f>IF(G84&lt;=G59,0,-3)</f>
        <v>0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3</v>
      </c>
      <c r="I68">
        <f>IF(K82&gt;=4,2,0)</f>
        <v>0</v>
      </c>
      <c r="J68">
        <f>IFERROR(IF(Y82&gt;=4.5,2,0),0)</f>
        <v>2</v>
      </c>
      <c r="K68">
        <f>IF(M82&gt;=325,3,0)</f>
        <v>3</v>
      </c>
      <c r="L68">
        <f>IF(N82&gt;=4,2,0)</f>
        <v>0</v>
      </c>
      <c r="M68">
        <f>IFERROR(IF(Z82&gt;=12,2,0),0)</f>
        <v>2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Loss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0</v>
      </c>
      <c r="F69" s="7">
        <f t="shared" si="26"/>
        <v>0</v>
      </c>
      <c r="G69" s="7">
        <f t="shared" si="26"/>
        <v>0</v>
      </c>
      <c r="H69" s="7">
        <f t="shared" si="26"/>
        <v>3</v>
      </c>
      <c r="I69" s="7">
        <f t="shared" si="26"/>
        <v>0</v>
      </c>
      <c r="J69" s="7">
        <f t="shared" si="26"/>
        <v>5</v>
      </c>
      <c r="K69" s="7">
        <f t="shared" si="26"/>
        <v>9</v>
      </c>
      <c r="L69" s="7">
        <f t="shared" si="26"/>
        <v>0</v>
      </c>
      <c r="M69" s="7">
        <f t="shared" si="26"/>
        <v>4</v>
      </c>
      <c r="N69" s="7">
        <f t="shared" si="26"/>
        <v>0</v>
      </c>
      <c r="O69" s="7">
        <f t="shared" si="26"/>
        <v>2</v>
      </c>
      <c r="P69" s="7">
        <f t="shared" si="26"/>
        <v>0</v>
      </c>
      <c r="Q69" s="7">
        <f t="shared" si="26"/>
        <v>3</v>
      </c>
      <c r="R69" s="7">
        <f t="shared" si="26"/>
        <v>0</v>
      </c>
      <c r="S69" s="7">
        <f t="shared" si="26"/>
        <v>2</v>
      </c>
      <c r="T69" s="7">
        <f t="shared" si="26"/>
        <v>0</v>
      </c>
      <c r="U69" s="7">
        <f t="shared" si="26"/>
        <v>0</v>
      </c>
      <c r="V69" s="7">
        <f t="shared" si="26"/>
        <v>-6</v>
      </c>
      <c r="W69" s="7">
        <f t="shared" si="26"/>
        <v>0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22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22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409</v>
      </c>
      <c r="U70" s="21" t="s">
        <v>408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8</v>
      </c>
      <c r="B71" s="19" t="str">
        <f>IFERROR(INDEX(Data!I:I,MATCH(A71,Data!H:H,0)),"")</f>
        <v>Ctrl Alt Defeat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408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164</v>
      </c>
      <c r="C73" s="27" t="str" cm="1">
        <f t="array" ref="C73">IFERROR(INDEX(Lineups!D:D,MATCH(B$71&amp;B73,Lineups!A:A&amp;Lineups!B:B,0)),"")</f>
        <v>Bo Nix</v>
      </c>
      <c r="D73">
        <f>IFERROR(INDEX('Weekly Stats'!B:B,MATCH($C73,'Weekly Stats'!$A:$A,0)),"")</f>
        <v>16</v>
      </c>
      <c r="E73">
        <f>IFERROR(INDEX('Weekly Stats'!C:C,MATCH($C73,'Weekly Stats'!$A:$A,0)),"")</f>
        <v>27</v>
      </c>
      <c r="F73">
        <f>IFERROR(INDEX('Weekly Stats'!D:D,MATCH($C73,'Weekly Stats'!$A:$A,0)),"")</f>
        <v>123</v>
      </c>
      <c r="G73">
        <f>IFERROR(INDEX('Weekly Stats'!E:E,MATCH($C73,'Weekly Stats'!$A:$A,0)),"")</f>
        <v>1</v>
      </c>
      <c r="H73">
        <f>IFERROR(INDEX('Weekly Stats'!F:F,MATCH($C73,'Weekly Stats'!$A:$A,0)),"")</f>
        <v>0</v>
      </c>
      <c r="I73">
        <f>IFERROR(INDEX('Weekly Stats'!G:G,MATCH($C73,'Weekly Stats'!$A:$A,0)),"")</f>
        <v>4</v>
      </c>
      <c r="J73">
        <f>IFERROR(INDEX('Weekly Stats'!H:H,MATCH($C73,'Weekly Stats'!$A:$A,0)),"")</f>
        <v>10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1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0.59299999999999997</v>
      </c>
      <c r="Y73" s="47">
        <f>IFERROR(ROUND(J73/I73,2),"")</f>
        <v>2.5</v>
      </c>
      <c r="Z73" s="47" t="str">
        <f>IFERROR(ROUND(M73/L73,2),"")</f>
        <v/>
      </c>
    </row>
    <row r="74" spans="1:32">
      <c r="B74" t="s">
        <v>165</v>
      </c>
      <c r="C74" s="27" t="str" cm="1">
        <f t="array" ref="C74">IFERROR(INDEX(Lineups!D:D,MATCH(B$71&amp;B74,Lineups!A:A&amp;Lineups!B:B,0)),"")</f>
        <v>Tyler Shough</v>
      </c>
      <c r="D74">
        <f>IFERROR(INDEX('Weekly Stats'!B:B,MATCH($C74,'Weekly Stats'!$A:$A,0)),"")</f>
        <v>16</v>
      </c>
      <c r="E74">
        <f>IFERROR(INDEX('Weekly Stats'!C:C,MATCH($C74,'Weekly Stats'!$A:$A,0)),"")</f>
        <v>25</v>
      </c>
      <c r="F74">
        <f>IFERROR(INDEX('Weekly Stats'!D:D,MATCH($C74,'Weekly Stats'!$A:$A,0)),"")</f>
        <v>96</v>
      </c>
      <c r="G74">
        <f>IFERROR(INDEX('Weekly Stats'!E:E,MATCH($C74,'Weekly Stats'!$A:$A,0)),"")</f>
        <v>0</v>
      </c>
      <c r="H74">
        <f>IFERROR(INDEX('Weekly Stats'!F:F,MATCH($C74,'Weekly Stats'!$A:$A,0)),"")</f>
        <v>2</v>
      </c>
      <c r="I74">
        <f>IFERROR(INDEX('Weekly Stats'!G:G,MATCH($C74,'Weekly Stats'!$A:$A,0)),"")</f>
        <v>0</v>
      </c>
      <c r="J74">
        <f>IFERROR(INDEX('Weekly Stats'!H:H,MATCH($C74,'Weekly Stats'!$A:$A,0)),"")</f>
        <v>0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0.64</v>
      </c>
      <c r="Y74" s="47" t="str">
        <f t="shared" ref="Y74:Y81" si="29">IFERROR(ROUND(J74/I74,2),"")</f>
        <v/>
      </c>
      <c r="Z74" s="47" t="str">
        <f t="shared" ref="Z74:Z81" si="30">IFERROR(ROUND(M74/L74,2),"")</f>
        <v/>
      </c>
    </row>
    <row r="75" spans="1:32">
      <c r="B75" t="s">
        <v>168</v>
      </c>
      <c r="C75" s="27" t="str" cm="1">
        <f t="array" ref="C75">IFERROR(INDEX(Lineups!D:D,MATCH(B$71&amp;B75,Lineups!A:A&amp;Lineups!B:B,0)),"")</f>
        <v>Chase Brown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13</v>
      </c>
      <c r="J75">
        <f>IFERROR(INDEX('Weekly Stats'!H:H,MATCH($C75,'Weekly Stats'!$A:$A,0)),"")</f>
        <v>39</v>
      </c>
      <c r="K75">
        <f>IFERROR(INDEX('Weekly Stats'!I:I,MATCH($C75,'Weekly Stats'!$A:$A,0)),"")</f>
        <v>0</v>
      </c>
      <c r="L75">
        <f>IFERROR(INDEX('Weekly Stats'!J:J,MATCH($C75,'Weekly Stats'!$A:$A,0)),"")</f>
        <v>3</v>
      </c>
      <c r="M75">
        <f>IFERROR(INDEX('Weekly Stats'!K:K,MATCH($C75,'Weekly Stats'!$A:$A,0)),"")</f>
        <v>21</v>
      </c>
      <c r="N75">
        <f>IFERROR(INDEX('Weekly Stats'!L:L,MATCH($C75,'Weekly Stats'!$A:$A,0)),"")</f>
        <v>0</v>
      </c>
      <c r="O75">
        <f>IFERROR(INDEX('Weekly Stats'!M:M,MATCH($C75,'Weekly Stats'!$A:$A,0)),"")</f>
        <v>1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3</v>
      </c>
      <c r="Z75" s="47">
        <f t="shared" si="30"/>
        <v>7</v>
      </c>
    </row>
    <row r="76" spans="1:32">
      <c r="B76" t="s">
        <v>169</v>
      </c>
      <c r="C76" s="27" t="str" cm="1">
        <f t="array" ref="C76">IFERROR(INDEX(Lineups!D:D,MATCH(B$71&amp;B76,Lineups!A:A&amp;Lineups!B:B,0)),"")</f>
        <v>Jaylen Warren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15</v>
      </c>
      <c r="J76">
        <f>IFERROR(INDEX('Weekly Stats'!H:H,MATCH($C76,'Weekly Stats'!$A:$A,0)),"")</f>
        <v>101</v>
      </c>
      <c r="K76">
        <f>IFERROR(INDEX('Weekly Stats'!I:I,MATCH($C76,'Weekly Stats'!$A:$A,0)),"")</f>
        <v>1</v>
      </c>
      <c r="L76">
        <f>IFERROR(INDEX('Weekly Stats'!J:J,MATCH($C76,'Weekly Stats'!$A:$A,0)),"")</f>
        <v>6</v>
      </c>
      <c r="M76">
        <f>IFERROR(INDEX('Weekly Stats'!K:K,MATCH($C76,'Weekly Stats'!$A:$A,0)),"")</f>
        <v>87</v>
      </c>
      <c r="N76">
        <f>IFERROR(INDEX('Weekly Stats'!L:L,MATCH($C76,'Weekly Stats'!$A:$A,0)),"")</f>
        <v>1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6.73</v>
      </c>
      <c r="Z76" s="47">
        <f t="shared" si="30"/>
        <v>14.5</v>
      </c>
    </row>
    <row r="77" spans="1:32">
      <c r="B77" t="s">
        <v>170</v>
      </c>
      <c r="C77" s="27" t="str" cm="1">
        <f t="array" ref="C77">IFERROR(INDEX(Lineups!D:D,MATCH(B$71&amp;B77,Lineups!A:A&amp;Lineups!B:B,0)),"")</f>
        <v>James Cook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25</v>
      </c>
      <c r="J77">
        <f>IFERROR(INDEX('Weekly Stats'!H:H,MATCH($C77,'Weekly Stats'!$A:$A,0)),"")</f>
        <v>111</v>
      </c>
      <c r="K77">
        <f>IFERROR(INDEX('Weekly Stats'!I:I,MATCH($C77,'Weekly Stats'!$A:$A,0)),"")</f>
        <v>2</v>
      </c>
      <c r="L77">
        <f>IFERROR(INDEX('Weekly Stats'!J:J,MATCH($C77,'Weekly Stats'!$A:$A,0)),"")</f>
        <v>1</v>
      </c>
      <c r="M77">
        <f>IFERROR(INDEX('Weekly Stats'!K:K,MATCH($C77,'Weekly Stats'!$A:$A,0)),"")</f>
        <v>7</v>
      </c>
      <c r="N77">
        <f>IFERROR(INDEX('Weekly Stats'!L:L,MATCH($C77,'Weekly Stats'!$A:$A,0)),"")</f>
        <v>0</v>
      </c>
      <c r="O77">
        <f>IFERROR(INDEX('Weekly Stats'!M:M,MATCH($C77,'Weekly Stats'!$A:$A,0)),"")</f>
        <v>1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4.4400000000000004</v>
      </c>
      <c r="Z77" s="47">
        <f t="shared" si="30"/>
        <v>7</v>
      </c>
    </row>
    <row r="78" spans="1:32">
      <c r="B78" t="s">
        <v>174</v>
      </c>
      <c r="C78" s="27" t="str" cm="1">
        <f t="array" ref="C78">IFERROR(INDEX(Lineups!D:D,MATCH(B$71&amp;B78,Lineups!A:A&amp;Lineups!B:B,0)),"")</f>
        <v>George Pickens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9</v>
      </c>
      <c r="M78">
        <f>IFERROR(INDEX('Weekly Stats'!K:K,MATCH($C78,'Weekly Stats'!$A:$A,0)),"")</f>
        <v>130</v>
      </c>
      <c r="N78">
        <f>IFERROR(INDEX('Weekly Stats'!L:L,MATCH($C78,'Weekly Stats'!$A:$A,0)),"")</f>
        <v>1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14.44</v>
      </c>
    </row>
    <row r="79" spans="1:32">
      <c r="B79" t="s">
        <v>175</v>
      </c>
      <c r="C79" s="27" t="str" cm="1">
        <f t="array" ref="C79">IFERROR(INDEX(Lineups!D:D,MATCH(B$71&amp;B79,Lineups!A:A&amp;Lineups!B:B,0)),"")</f>
        <v>Matthew Golden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6</v>
      </c>
      <c r="M79">
        <f>IFERROR(INDEX('Weekly Stats'!K:K,MATCH($C79,'Weekly Stats'!$A:$A,0)),"")</f>
        <v>123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1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20.5</v>
      </c>
    </row>
    <row r="80" spans="1:32">
      <c r="B80" t="s">
        <v>176</v>
      </c>
      <c r="C80" s="27" t="str" cm="1">
        <f t="array" ref="C80">IFERROR(INDEX(Lineups!D:D,MATCH(B$71&amp;B80,Lineups!A:A&amp;Lineups!B:B,0)),"")</f>
        <v>Josh Downs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3</v>
      </c>
      <c r="M80">
        <f>IFERROR(INDEX('Weekly Stats'!K:K,MATCH($C80,'Weekly Stats'!$A:$A,0)),"")</f>
        <v>47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15.67</v>
      </c>
    </row>
    <row r="81" spans="2:26" ht="13.5" thickBot="1">
      <c r="B81" t="s">
        <v>179</v>
      </c>
      <c r="C81" s="27" t="str" cm="1">
        <f t="array" ref="C81">IFERROR(INDEX(Lineups!D:D,MATCH(B$71&amp;B81,Lineups!A:A&amp;Lineups!B:B,0)),"")</f>
        <v>Jake Bates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1</v>
      </c>
      <c r="R81">
        <f>IFERROR(INDEX('Weekly Stats'!P:P,MATCH($C81,'Weekly Stats'!$A:$A,0)),"")</f>
        <v>0</v>
      </c>
      <c r="S81">
        <f>IFERROR(INDEX('Weekly Stats'!Q:Q,MATCH($C81,'Weekly Stats'!$A:$A,0)),"")</f>
        <v>1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6</v>
      </c>
      <c r="W81">
        <f t="shared" si="27"/>
        <v>9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32</v>
      </c>
      <c r="E82" s="40">
        <f t="shared" ref="E82:W82" si="32">SUM(E73:E81)</f>
        <v>52</v>
      </c>
      <c r="F82" s="40">
        <f t="shared" si="32"/>
        <v>219</v>
      </c>
      <c r="G82" s="40">
        <f t="shared" si="32"/>
        <v>1</v>
      </c>
      <c r="H82" s="40">
        <f t="shared" si="32"/>
        <v>2</v>
      </c>
      <c r="I82" s="40">
        <f t="shared" si="32"/>
        <v>57</v>
      </c>
      <c r="J82" s="40">
        <f t="shared" si="32"/>
        <v>261</v>
      </c>
      <c r="K82" s="40">
        <f t="shared" si="32"/>
        <v>3</v>
      </c>
      <c r="L82" s="40">
        <f t="shared" si="32"/>
        <v>28</v>
      </c>
      <c r="M82" s="40">
        <f t="shared" si="32"/>
        <v>415</v>
      </c>
      <c r="N82" s="40">
        <f t="shared" si="32"/>
        <v>2</v>
      </c>
      <c r="O82" s="40">
        <f t="shared" si="32"/>
        <v>3</v>
      </c>
      <c r="P82" s="40">
        <f t="shared" si="32"/>
        <v>1</v>
      </c>
      <c r="Q82" s="40">
        <f t="shared" si="32"/>
        <v>1</v>
      </c>
      <c r="R82" s="40">
        <f t="shared" si="32"/>
        <v>0</v>
      </c>
      <c r="S82" s="40">
        <f t="shared" si="32"/>
        <v>1</v>
      </c>
      <c r="T82" s="40">
        <f t="shared" si="32"/>
        <v>0</v>
      </c>
      <c r="U82" s="40">
        <f t="shared" si="32"/>
        <v>0</v>
      </c>
      <c r="V82" s="40">
        <f t="shared" si="32"/>
        <v>6</v>
      </c>
      <c r="W82" s="40">
        <f t="shared" si="32"/>
        <v>9</v>
      </c>
      <c r="X82" s="46">
        <f>IFERROR(ROUND(D82/E82,3),0)</f>
        <v>0.61499999999999999</v>
      </c>
      <c r="Y82" s="48">
        <f>IFERROR(ROUND(J82/I82,2),0)</f>
        <v>4.58</v>
      </c>
      <c r="Z82" s="48">
        <f>IFERROR(ROUND(M82/L82,2),0)</f>
        <v>14.82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180</v>
      </c>
      <c r="C84" s="27" t="str" cm="1">
        <f t="array" ref="C84">IFERROR(INDEX(Lineups!D:D,MATCH(B$71&amp;B84,Lineups!A:A&amp;Lineups!B:B,0)),"")</f>
        <v>Washington Commanders</v>
      </c>
      <c r="D84" s="41">
        <f>IFERROR(INDEX('Weekly Stats'!C:C,MATCH($C84,'Weekly Stats'!$A:$A,0)),"")</f>
        <v>2</v>
      </c>
      <c r="E84" s="41">
        <f>IFERROR(INDEX('Weekly Stats'!D:D,MATCH($C84,'Weekly Stats'!$A:$A,0)),"")</f>
        <v>2</v>
      </c>
      <c r="F84" s="41">
        <f>IFERROR(INDEX('Weekly Stats'!E:E,MATCH($C84,'Weekly Stats'!$A:$A,0)),"")</f>
        <v>0</v>
      </c>
      <c r="G84" s="41">
        <f>IFERROR(INDEX('Weekly Stats'!F:F,MATCH($C84,'Weekly Stats'!$A:$A,0)),"")</f>
        <v>408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27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162</v>
      </c>
      <c r="C86" s="42" t="str" cm="1">
        <f t="array" ref="C86">IFERROR(INDEX(Lineups!D:D,MATCH(B$71&amp;B86,Lineups!A:A&amp;Lineups!B:B,0)),"")</f>
        <v>Sean McVay</v>
      </c>
      <c r="D86" s="41">
        <f>IFERROR(INDEX('Weekly Stats'!AC:AC,MATCH(C86,'Weekly Stats'!AB:AB,0))-INDEX('Weekly Stats'!AD:AD,MATCH(C86,'Weekly Stats'!AB:AB,0)),"")</f>
        <v>-3</v>
      </c>
    </row>
    <row r="87" spans="2:26" ht="13.5" thickTop="1"/>
  </sheetData>
  <hyperlinks>
    <hyperlink ref="E1" r:id="rId1" xr:uid="{ECE77934-5FD3-449F-8E9B-4340D2B7D75F}"/>
    <hyperlink ref="G1" r:id="rId2" xr:uid="{DDE171C2-015D-498D-BFF7-EEE558407247}"/>
    <hyperlink ref="H1" r:id="rId3" xr:uid="{F8821814-1EEC-4360-8522-F9FB8CAA38CE}"/>
    <hyperlink ref="I1" r:id="rId4" xr:uid="{B475E97A-F9E2-4199-B969-3F30119E512A}"/>
    <hyperlink ref="J1" r:id="rId5" xr:uid="{59A4ADD6-BEC0-4CD6-8EB6-210DFAFA27F3}"/>
    <hyperlink ref="L1" r:id="rId6" xr:uid="{D52A4C39-C111-42E1-858D-71A6718A344E}"/>
    <hyperlink ref="K1" r:id="rId7" xr:uid="{986BAEC2-3424-4E58-B41B-8DE7FF89F690}"/>
    <hyperlink ref="C1" r:id="rId8" xr:uid="{098670F3-1E09-46B9-A06E-3C40B7FDC591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7CF44-A4AE-4614-AF33-C84E409C2635}">
  <sheetPr codeName="Sheet22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8</v>
      </c>
      <c r="B2" s="19" t="str">
        <f>IFERROR(INDEX(Data!I:I,MATCH(A2,Data!H:H,0)),"")</f>
        <v>Ctrl Alt Defeat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408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144</v>
      </c>
      <c r="C4" s="27" t="str" cm="1">
        <f t="array" ref="C4">IFERROR(INDEX(Lineups!D:D,MATCH(B$2&amp;B4,Lineups!A:A&amp;Lineups!B:B,0)),"")</f>
        <v>Bo Nix</v>
      </c>
      <c r="D4">
        <f>IFERROR(INDEX('Weekly Stats'!B:B,MATCH($C4,'Weekly Stats'!$A:$A,0)),"")</f>
        <v>16</v>
      </c>
      <c r="E4">
        <f>IFERROR(INDEX('Weekly Stats'!C:C,MATCH($C4,'Weekly Stats'!$A:$A,0)),"")</f>
        <v>27</v>
      </c>
      <c r="F4">
        <f>IFERROR(INDEX('Weekly Stats'!D:D,MATCH($C4,'Weekly Stats'!$A:$A,0)),"")</f>
        <v>123</v>
      </c>
      <c r="G4">
        <f>IFERROR(INDEX('Weekly Stats'!E:E,MATCH($C4,'Weekly Stats'!$A:$A,0)),"")</f>
        <v>1</v>
      </c>
      <c r="H4">
        <f>IFERROR(INDEX('Weekly Stats'!F:F,MATCH($C4,'Weekly Stats'!$A:$A,0)),"")</f>
        <v>0</v>
      </c>
      <c r="I4">
        <f>IFERROR(INDEX('Weekly Stats'!G:G,MATCH($C4,'Weekly Stats'!$A:$A,0)),"")</f>
        <v>4</v>
      </c>
      <c r="J4">
        <f>IFERROR(INDEX('Weekly Stats'!H:H,MATCH($C4,'Weekly Stats'!$A:$A,0)),"")</f>
        <v>10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1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0.59299999999999997</v>
      </c>
      <c r="Y4" s="47">
        <f>IFERROR(ROUND(J4/I4,2),"")</f>
        <v>2.5</v>
      </c>
      <c r="Z4" s="47" t="str">
        <f>IFERROR(ROUND(M4/L4,2),"")</f>
        <v/>
      </c>
    </row>
    <row r="5" spans="1:37">
      <c r="B5" t="s">
        <v>145</v>
      </c>
      <c r="C5" s="27" t="str" cm="1">
        <f t="array" ref="C5">IFERROR(INDEX(Lineups!D:D,MATCH(B$2&amp;B5,Lineups!A:A&amp;Lineups!B:B,0)),"")</f>
        <v>Tyler Shough</v>
      </c>
      <c r="D5">
        <f>IFERROR(INDEX('Weekly Stats'!B:B,MATCH($C5,'Weekly Stats'!$A:$A,0)),"")</f>
        <v>16</v>
      </c>
      <c r="E5">
        <f>IFERROR(INDEX('Weekly Stats'!C:C,MATCH($C5,'Weekly Stats'!$A:$A,0)),"")</f>
        <v>25</v>
      </c>
      <c r="F5">
        <f>IFERROR(INDEX('Weekly Stats'!D:D,MATCH($C5,'Weekly Stats'!$A:$A,0)),"")</f>
        <v>96</v>
      </c>
      <c r="G5">
        <f>IFERROR(INDEX('Weekly Stats'!E:E,MATCH($C5,'Weekly Stats'!$A:$A,0)),"")</f>
        <v>0</v>
      </c>
      <c r="H5">
        <f>IFERROR(INDEX('Weekly Stats'!F:F,MATCH($C5,'Weekly Stats'!$A:$A,0)),"")</f>
        <v>2</v>
      </c>
      <c r="I5">
        <f>IFERROR(INDEX('Weekly Stats'!G:G,MATCH($C5,'Weekly Stats'!$A:$A,0)),"")</f>
        <v>0</v>
      </c>
      <c r="J5">
        <f>IFERROR(INDEX('Weekly Stats'!H:H,MATCH($C5,'Weekly Stats'!$A:$A,0)),"")</f>
        <v>0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0.64</v>
      </c>
      <c r="Y5" s="47" t="str">
        <f t="shared" ref="Y5:Y12" si="2">IFERROR(ROUND(J5/I5,2),"")</f>
        <v/>
      </c>
      <c r="Z5" s="47" t="str">
        <f t="shared" ref="Z5:Z12" si="3">IFERROR(ROUND(M5/L5,2),"")</f>
        <v/>
      </c>
    </row>
    <row r="6" spans="1:37">
      <c r="B6" t="s">
        <v>148</v>
      </c>
      <c r="C6" s="27" t="str" cm="1">
        <f t="array" ref="C6">IFERROR(INDEX(Lineups!D:D,MATCH(B$2&amp;B6,Lineups!A:A&amp;Lineups!B:B,0)),"")</f>
        <v>Chase Brown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13</v>
      </c>
      <c r="J6">
        <f>IFERROR(INDEX('Weekly Stats'!H:H,MATCH($C6,'Weekly Stats'!$A:$A,0)),"")</f>
        <v>39</v>
      </c>
      <c r="K6">
        <f>IFERROR(INDEX('Weekly Stats'!I:I,MATCH($C6,'Weekly Stats'!$A:$A,0)),"")</f>
        <v>0</v>
      </c>
      <c r="L6">
        <f>IFERROR(INDEX('Weekly Stats'!J:J,MATCH($C6,'Weekly Stats'!$A:$A,0)),"")</f>
        <v>3</v>
      </c>
      <c r="M6">
        <f>IFERROR(INDEX('Weekly Stats'!K:K,MATCH($C6,'Weekly Stats'!$A:$A,0)),"")</f>
        <v>21</v>
      </c>
      <c r="N6">
        <f>IFERROR(INDEX('Weekly Stats'!L:L,MATCH($C6,'Weekly Stats'!$A:$A,0)),"")</f>
        <v>0</v>
      </c>
      <c r="O6">
        <f>IFERROR(INDEX('Weekly Stats'!M:M,MATCH($C6,'Weekly Stats'!$A:$A,0)),"")</f>
        <v>1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3</v>
      </c>
      <c r="Z6" s="47">
        <f t="shared" si="3"/>
        <v>7</v>
      </c>
    </row>
    <row r="7" spans="1:37">
      <c r="B7" t="s">
        <v>149</v>
      </c>
      <c r="C7" s="27" t="str" cm="1">
        <f t="array" ref="C7">IFERROR(INDEX(Lineups!D:D,MATCH(B$2&amp;B7,Lineups!A:A&amp;Lineups!B:B,0)),"")</f>
        <v>Jaylen Warren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15</v>
      </c>
      <c r="J7">
        <f>IFERROR(INDEX('Weekly Stats'!H:H,MATCH($C7,'Weekly Stats'!$A:$A,0)),"")</f>
        <v>101</v>
      </c>
      <c r="K7">
        <f>IFERROR(INDEX('Weekly Stats'!I:I,MATCH($C7,'Weekly Stats'!$A:$A,0)),"")</f>
        <v>1</v>
      </c>
      <c r="L7">
        <f>IFERROR(INDEX('Weekly Stats'!J:J,MATCH($C7,'Weekly Stats'!$A:$A,0)),"")</f>
        <v>6</v>
      </c>
      <c r="M7">
        <f>IFERROR(INDEX('Weekly Stats'!K:K,MATCH($C7,'Weekly Stats'!$A:$A,0)),"")</f>
        <v>87</v>
      </c>
      <c r="N7">
        <f>IFERROR(INDEX('Weekly Stats'!L:L,MATCH($C7,'Weekly Stats'!$A:$A,0)),"")</f>
        <v>1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6.73</v>
      </c>
      <c r="Z7" s="47">
        <f t="shared" si="3"/>
        <v>14.5</v>
      </c>
    </row>
    <row r="8" spans="1:37">
      <c r="B8" t="s">
        <v>150</v>
      </c>
      <c r="C8" s="27" t="str" cm="1">
        <f t="array" ref="C8">IFERROR(INDEX(Lineups!D:D,MATCH(B$2&amp;B8,Lineups!A:A&amp;Lineups!B:B,0)),"")</f>
        <v>James Cook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25</v>
      </c>
      <c r="J8">
        <f>IFERROR(INDEX('Weekly Stats'!H:H,MATCH($C8,'Weekly Stats'!$A:$A,0)),"")</f>
        <v>111</v>
      </c>
      <c r="K8">
        <f>IFERROR(INDEX('Weekly Stats'!I:I,MATCH($C8,'Weekly Stats'!$A:$A,0)),"")</f>
        <v>2</v>
      </c>
      <c r="L8">
        <f>IFERROR(INDEX('Weekly Stats'!J:J,MATCH($C8,'Weekly Stats'!$A:$A,0)),"")</f>
        <v>1</v>
      </c>
      <c r="M8">
        <f>IFERROR(INDEX('Weekly Stats'!K:K,MATCH($C8,'Weekly Stats'!$A:$A,0)),"")</f>
        <v>7</v>
      </c>
      <c r="N8">
        <f>IFERROR(INDEX('Weekly Stats'!L:L,MATCH($C8,'Weekly Stats'!$A:$A,0)),"")</f>
        <v>0</v>
      </c>
      <c r="O8">
        <f>IFERROR(INDEX('Weekly Stats'!M:M,MATCH($C8,'Weekly Stats'!$A:$A,0)),"")</f>
        <v>1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4.4400000000000004</v>
      </c>
      <c r="Z8" s="47">
        <f t="shared" si="3"/>
        <v>7</v>
      </c>
    </row>
    <row r="9" spans="1:37">
      <c r="B9" t="s">
        <v>154</v>
      </c>
      <c r="C9" s="27" t="str" cm="1">
        <f t="array" ref="C9">IFERROR(INDEX(Lineups!D:D,MATCH(B$2&amp;B9,Lineups!A:A&amp;Lineups!B:B,0)),"")</f>
        <v>George Pickens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9</v>
      </c>
      <c r="M9">
        <f>IFERROR(INDEX('Weekly Stats'!K:K,MATCH($C9,'Weekly Stats'!$A:$A,0)),"")</f>
        <v>130</v>
      </c>
      <c r="N9">
        <f>IFERROR(INDEX('Weekly Stats'!L:L,MATCH($C9,'Weekly Stats'!$A:$A,0)),"")</f>
        <v>1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14.44</v>
      </c>
    </row>
    <row r="10" spans="1:37">
      <c r="B10" t="s">
        <v>155</v>
      </c>
      <c r="C10" s="27" t="str" cm="1">
        <f t="array" ref="C10">IFERROR(INDEX(Lineups!D:D,MATCH(B$2&amp;B10,Lineups!A:A&amp;Lineups!B:B,0)),"")</f>
        <v>Matthew Golden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6</v>
      </c>
      <c r="M10">
        <f>IFERROR(INDEX('Weekly Stats'!K:K,MATCH($C10,'Weekly Stats'!$A:$A,0)),"")</f>
        <v>123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1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20.5</v>
      </c>
    </row>
    <row r="11" spans="1:37">
      <c r="B11" t="s">
        <v>156</v>
      </c>
      <c r="C11" s="27" t="str" cm="1">
        <f t="array" ref="C11">IFERROR(INDEX(Lineups!D:D,MATCH(B$2&amp;B11,Lineups!A:A&amp;Lineups!B:B,0)),"")</f>
        <v>Josh Downs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3</v>
      </c>
      <c r="M11">
        <f>IFERROR(INDEX('Weekly Stats'!K:K,MATCH($C11,'Weekly Stats'!$A:$A,0)),"")</f>
        <v>47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15.67</v>
      </c>
    </row>
    <row r="12" spans="1:37" ht="13.5" thickBot="1">
      <c r="B12" t="s">
        <v>160</v>
      </c>
      <c r="C12" s="27" t="str" cm="1">
        <f t="array" ref="C12">IFERROR(INDEX(Lineups!D:D,MATCH(B$2&amp;B12,Lineups!A:A&amp;Lineups!B:B,0)),"")</f>
        <v>Jake Bates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1</v>
      </c>
      <c r="R12">
        <f>IFERROR(INDEX('Weekly Stats'!P:P,MATCH($C12,'Weekly Stats'!$A:$A,0)),"")</f>
        <v>0</v>
      </c>
      <c r="S12">
        <f>IFERROR(INDEX('Weekly Stats'!Q:Q,MATCH($C12,'Weekly Stats'!$A:$A,0)),"")</f>
        <v>1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6</v>
      </c>
      <c r="W12">
        <f t="shared" si="0"/>
        <v>9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32</v>
      </c>
      <c r="E13" s="40">
        <f t="shared" ref="E13:Q13" si="5">SUM(E4:E12)</f>
        <v>52</v>
      </c>
      <c r="F13" s="40">
        <f t="shared" si="5"/>
        <v>219</v>
      </c>
      <c r="G13" s="40">
        <f t="shared" si="5"/>
        <v>1</v>
      </c>
      <c r="H13" s="40">
        <f t="shared" si="5"/>
        <v>2</v>
      </c>
      <c r="I13" s="40">
        <f t="shared" si="5"/>
        <v>57</v>
      </c>
      <c r="J13" s="40">
        <f t="shared" si="5"/>
        <v>261</v>
      </c>
      <c r="K13" s="40">
        <f t="shared" si="5"/>
        <v>3</v>
      </c>
      <c r="L13" s="40">
        <f t="shared" si="5"/>
        <v>28</v>
      </c>
      <c r="M13" s="40">
        <f t="shared" si="5"/>
        <v>415</v>
      </c>
      <c r="N13" s="40">
        <f t="shared" si="5"/>
        <v>2</v>
      </c>
      <c r="O13" s="40">
        <f t="shared" si="5"/>
        <v>3</v>
      </c>
      <c r="P13" s="40">
        <f t="shared" si="5"/>
        <v>1</v>
      </c>
      <c r="Q13" s="40">
        <f t="shared" si="5"/>
        <v>1</v>
      </c>
      <c r="R13" s="40">
        <f t="shared" ref="R13:W13" si="6">SUM(R4:R12)</f>
        <v>0</v>
      </c>
      <c r="S13" s="40">
        <f t="shared" si="6"/>
        <v>1</v>
      </c>
      <c r="T13" s="40">
        <f t="shared" si="6"/>
        <v>0</v>
      </c>
      <c r="U13" s="40">
        <f t="shared" si="6"/>
        <v>0</v>
      </c>
      <c r="V13" s="40">
        <f t="shared" si="6"/>
        <v>6</v>
      </c>
      <c r="W13" s="40">
        <f t="shared" si="6"/>
        <v>9</v>
      </c>
      <c r="X13" s="46">
        <f>IFERROR(ROUND(D13/E13,3),0)</f>
        <v>0.61499999999999999</v>
      </c>
      <c r="Y13" s="48">
        <f>IFERROR(ROUND(J13/I13,2),0)</f>
        <v>4.58</v>
      </c>
      <c r="Z13" s="48">
        <f>IFERROR(ROUND(M13/L13,2),0)</f>
        <v>14.82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161</v>
      </c>
      <c r="C15" s="27" t="str" cm="1">
        <f t="array" ref="C15">IFERROR(INDEX(Lineups!D:D,MATCH(B$2&amp;B15,Lineups!A:A&amp;Lineups!B:B,0)),"")</f>
        <v>Washington Commanders</v>
      </c>
      <c r="D15" s="41">
        <f>IFERROR(INDEX('Weekly Stats'!C:C,MATCH($C15,'Weekly Stats'!$A:$A,0)),"")</f>
        <v>2</v>
      </c>
      <c r="E15" s="41">
        <f>IFERROR(INDEX('Weekly Stats'!D:D,MATCH($C15,'Weekly Stats'!$A:$A,0)),"")</f>
        <v>2</v>
      </c>
      <c r="F15" s="41">
        <f>IFERROR(INDEX('Weekly Stats'!E:E,MATCH($C15,'Weekly Stats'!$A:$A,0)),"")</f>
        <v>0</v>
      </c>
      <c r="G15" s="41">
        <f>IFERROR(INDEX('Weekly Stats'!F:F,MATCH($C15,'Weekly Stats'!$A:$A,0)),"")</f>
        <v>408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27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162</v>
      </c>
      <c r="C17" s="42" t="str" cm="1">
        <f t="array" ref="C17">IFERROR(INDEX(Lineups!D:D,MATCH(B$2&amp;B17,Lineups!A:A&amp;Lineups!B:B,0)),"")</f>
        <v>Sean McVay</v>
      </c>
      <c r="D17" s="41">
        <f>IFERROR(INDEX('Weekly Stats'!AC:AC,MATCH(C17,'Weekly Stats'!AB:AB,0))-INDEX('Weekly Stats'!AD:AD,MATCH(C17,'Weekly Stats'!AB:AB,0)),"")</f>
        <v>-3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7">SUM(E21:E22)</f>
        <v>0</v>
      </c>
      <c r="F20" s="7">
        <f t="shared" si="7"/>
        <v>0</v>
      </c>
      <c r="G20" s="7">
        <f t="shared" si="7"/>
        <v>2</v>
      </c>
      <c r="H20" s="7">
        <f t="shared" si="7"/>
        <v>3</v>
      </c>
      <c r="I20" s="7">
        <f t="shared" si="7"/>
        <v>6</v>
      </c>
      <c r="J20" s="7">
        <f>SUM(J21:J22)</f>
        <v>2</v>
      </c>
      <c r="K20" s="7">
        <f t="shared" ref="K20:Y20" si="8">SUM(K21:K22)</f>
        <v>9</v>
      </c>
      <c r="L20" s="7">
        <f t="shared" si="8"/>
        <v>0</v>
      </c>
      <c r="M20" s="7">
        <f t="shared" si="8"/>
        <v>4</v>
      </c>
      <c r="N20" s="7">
        <f t="shared" si="8"/>
        <v>2</v>
      </c>
      <c r="O20" s="7">
        <f t="shared" si="8"/>
        <v>0</v>
      </c>
      <c r="P20" s="7">
        <f t="shared" si="8"/>
        <v>0</v>
      </c>
      <c r="Q20" s="7">
        <f t="shared" si="8"/>
        <v>0</v>
      </c>
      <c r="R20" s="7">
        <f t="shared" si="8"/>
        <v>0</v>
      </c>
      <c r="S20" s="7">
        <f t="shared" si="8"/>
        <v>2</v>
      </c>
      <c r="T20" s="7">
        <f t="shared" si="8"/>
        <v>0</v>
      </c>
      <c r="U20" s="7">
        <f t="shared" si="8"/>
        <v>0</v>
      </c>
      <c r="V20" s="7">
        <f t="shared" si="8"/>
        <v>0</v>
      </c>
      <c r="W20" s="7">
        <f t="shared" si="8"/>
        <v>0</v>
      </c>
      <c r="X20" s="7">
        <f t="shared" si="8"/>
        <v>0</v>
      </c>
      <c r="Y20" s="7">
        <f t="shared" si="8"/>
        <v>0</v>
      </c>
      <c r="Z20" s="7">
        <f>SUM(Z21:Z22)</f>
        <v>0</v>
      </c>
      <c r="AA20" s="7">
        <f t="shared" ref="AA20" si="9">SUM(AA21:AA22)</f>
        <v>0</v>
      </c>
      <c r="AB20" s="7">
        <f>SUM(D20:AA20)</f>
        <v>30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30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3</v>
      </c>
      <c r="I21">
        <f>IF(K13&gt;=4,2,0)</f>
        <v>0</v>
      </c>
      <c r="J21">
        <f>IFERROR(IF(Y13&gt;=4.5,2,0),0)</f>
        <v>2</v>
      </c>
      <c r="K21">
        <f>IF(M13&gt;=325,3,0)</f>
        <v>3</v>
      </c>
      <c r="L21">
        <f>IF(N13&gt;=4,2,0)</f>
        <v>0</v>
      </c>
      <c r="M21">
        <f>IFERROR(IF(Z13&gt;=12,2,0),0)</f>
        <v>2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0</v>
      </c>
      <c r="F22">
        <f>IF(G13&gt;G38,6,0)</f>
        <v>0</v>
      </c>
      <c r="G22">
        <f>IF(H13&lt;H38,2,0)</f>
        <v>2</v>
      </c>
      <c r="H22">
        <f>IF(J13&gt;J38,6,0)</f>
        <v>0</v>
      </c>
      <c r="I22">
        <f>IF(K13&gt;K38,6,0)</f>
        <v>6</v>
      </c>
      <c r="J22">
        <f>IFERROR(IF(Y13&gt;Y38,3,0),0)</f>
        <v>0</v>
      </c>
      <c r="K22">
        <f>IF(M13&gt;M38,6,0)</f>
        <v>6</v>
      </c>
      <c r="L22">
        <f>IF(N13&gt;N38,6,0)</f>
        <v>0</v>
      </c>
      <c r="M22">
        <f>IFERROR(IF(Z13&gt;Z38,2,0),0)</f>
        <v>2</v>
      </c>
      <c r="N22">
        <f>IF(L13&gt;L38,2,0)</f>
        <v>2</v>
      </c>
      <c r="O22">
        <f>IF(P13&gt;P38,2,0)</f>
        <v>0</v>
      </c>
      <c r="P22">
        <f>IF(O13&lt;O38,3,0)</f>
        <v>0</v>
      </c>
      <c r="Q22">
        <f>IFERROR(IF(W13&gt;W38,3,0),0)</f>
        <v>0</v>
      </c>
      <c r="R22">
        <f>IF(R13&gt;R38,1,0)</f>
        <v>0</v>
      </c>
      <c r="S22">
        <f>IF(S13&gt;S38,2,0)</f>
        <v>2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0</v>
      </c>
      <c r="X22">
        <f>IF(D15&gt;=D40,0,-2)</f>
        <v>0</v>
      </c>
      <c r="Y22">
        <f>IF(E15&gt;=E40,0,-2)</f>
        <v>0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6</v>
      </c>
      <c r="F23">
        <f>IF(G38&gt;G13,6,0)</f>
        <v>6</v>
      </c>
      <c r="G23">
        <f>IF(H38&lt;H13,2,0)</f>
        <v>0</v>
      </c>
      <c r="H23">
        <f>IF(J38&gt;J13,6,0)</f>
        <v>6</v>
      </c>
      <c r="I23">
        <f>IF(K38&gt;K13,6,0)</f>
        <v>0</v>
      </c>
      <c r="J23">
        <f>IFERROR(IF(Y38&gt;Y13,3,0),0)</f>
        <v>3</v>
      </c>
      <c r="K23">
        <f>IF(M38&gt;M13,6,0)</f>
        <v>0</v>
      </c>
      <c r="L23">
        <f>IF(N38&gt;N13,6,0)</f>
        <v>6</v>
      </c>
      <c r="M23">
        <f>IFERROR(IF(Z38&gt;Z13,2,0),0)</f>
        <v>0</v>
      </c>
      <c r="N23">
        <f>IF(L38&gt;L13,2,0)</f>
        <v>0</v>
      </c>
      <c r="O23">
        <f>IF(P38&gt;P13,2,0)</f>
        <v>0</v>
      </c>
      <c r="P23">
        <f>IF(O38&lt;O13,3,0)</f>
        <v>3</v>
      </c>
      <c r="Q23">
        <f>IFERROR(IF(W38&gt;W13,3,0),0)</f>
        <v>3</v>
      </c>
      <c r="R23">
        <f>IF(R38&gt;R13,1,0)</f>
        <v>1</v>
      </c>
      <c r="S23">
        <f>IF(S38&gt;S13,2,0)</f>
        <v>0</v>
      </c>
      <c r="T23">
        <f>IF((T38+U38)&gt;(T13+U13),3,0)</f>
        <v>3</v>
      </c>
      <c r="U23" s="10" t="s">
        <v>27</v>
      </c>
      <c r="V23">
        <f>IF(I40&lt;=I15,0,-6)</f>
        <v>-6</v>
      </c>
      <c r="W23">
        <f>IF(G40&lt;=G15,0,-3)</f>
        <v>-3</v>
      </c>
      <c r="X23">
        <f>IF(D40&gt;=D15,0,-2)</f>
        <v>0</v>
      </c>
      <c r="Y23">
        <f>IF(E40&gt;=E15,0,-2)</f>
        <v>-2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3</v>
      </c>
      <c r="I24">
        <f>IF(K38&gt;=4,2,0)</f>
        <v>0</v>
      </c>
      <c r="J24">
        <f>IFERROR(IF(Y38&gt;=4.5,2,0),0)</f>
        <v>2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1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2</v>
      </c>
      <c r="E25" s="7">
        <f t="shared" ref="E25:AA25" si="10">SUM(E23:E24)</f>
        <v>6</v>
      </c>
      <c r="F25" s="7">
        <f t="shared" si="10"/>
        <v>6</v>
      </c>
      <c r="G25" s="7">
        <f t="shared" si="10"/>
        <v>0</v>
      </c>
      <c r="H25" s="7">
        <f t="shared" si="10"/>
        <v>9</v>
      </c>
      <c r="I25" s="7">
        <f t="shared" si="10"/>
        <v>0</v>
      </c>
      <c r="J25" s="7">
        <f t="shared" si="10"/>
        <v>5</v>
      </c>
      <c r="K25" s="7">
        <f t="shared" si="10"/>
        <v>0</v>
      </c>
      <c r="L25" s="7">
        <f t="shared" si="10"/>
        <v>6</v>
      </c>
      <c r="M25" s="7">
        <f t="shared" si="10"/>
        <v>0</v>
      </c>
      <c r="N25" s="7">
        <f t="shared" si="10"/>
        <v>0</v>
      </c>
      <c r="O25" s="7">
        <f t="shared" si="10"/>
        <v>0</v>
      </c>
      <c r="P25" s="7">
        <f t="shared" si="10"/>
        <v>3</v>
      </c>
      <c r="Q25" s="7">
        <f t="shared" si="10"/>
        <v>3</v>
      </c>
      <c r="R25" s="7">
        <f t="shared" si="10"/>
        <v>1</v>
      </c>
      <c r="S25" s="7">
        <f t="shared" si="10"/>
        <v>0</v>
      </c>
      <c r="T25" s="7">
        <f t="shared" si="10"/>
        <v>4</v>
      </c>
      <c r="U25" s="7">
        <f t="shared" si="10"/>
        <v>0</v>
      </c>
      <c r="V25" s="7">
        <f t="shared" si="10"/>
        <v>-6</v>
      </c>
      <c r="W25" s="7">
        <f t="shared" si="10"/>
        <v>-3</v>
      </c>
      <c r="X25" s="7">
        <f t="shared" si="10"/>
        <v>0</v>
      </c>
      <c r="Y25" s="7">
        <f t="shared" si="10"/>
        <v>-2</v>
      </c>
      <c r="Z25" s="7">
        <f t="shared" si="10"/>
        <v>0</v>
      </c>
      <c r="AA25" s="7">
        <f t="shared" si="10"/>
        <v>0</v>
      </c>
      <c r="AB25" s="7">
        <f>SUM(D25:AA25)</f>
        <v>34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34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409</v>
      </c>
      <c r="U26" s="21" t="s">
        <v>408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4</v>
      </c>
      <c r="B27" s="19" t="str">
        <f>IFERROR(INDEX(Data!I:I,MATCH(A27,Data!H:H,0)),"")</f>
        <v>On these Brocks I will ...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408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144</v>
      </c>
      <c r="C29" s="27" t="str" cm="1">
        <f t="array" ref="C29">IFERROR(INDEX(Lineups!D:D,MATCH(B$27&amp;B29,Lineups!A:A&amp;Lineups!B:B,0)),"")</f>
        <v>Trevor Lawrence</v>
      </c>
      <c r="D29">
        <f>IFERROR(INDEX('Weekly Stats'!B:B,MATCH($C29,'Weekly Stats'!$A:$A,0)),"")</f>
        <v>24</v>
      </c>
      <c r="E29">
        <f>IFERROR(INDEX('Weekly Stats'!C:C,MATCH($C29,'Weekly Stats'!$A:$A,0)),"")</f>
        <v>39</v>
      </c>
      <c r="F29">
        <f>IFERROR(INDEX('Weekly Stats'!D:D,MATCH($C29,'Weekly Stats'!$A:$A,0)),"")</f>
        <v>331</v>
      </c>
      <c r="G29">
        <f>IFERROR(INDEX('Weekly Stats'!E:E,MATCH($C29,'Weekly Stats'!$A:$A,0)),"")</f>
        <v>2</v>
      </c>
      <c r="H29">
        <f>IFERROR(INDEX('Weekly Stats'!F:F,MATCH($C29,'Weekly Stats'!$A:$A,0)),"")</f>
        <v>1</v>
      </c>
      <c r="I29">
        <f>IFERROR(INDEX('Weekly Stats'!G:G,MATCH($C29,'Weekly Stats'!$A:$A,0)),"")</f>
        <v>3</v>
      </c>
      <c r="J29">
        <f>IFERROR(INDEX('Weekly Stats'!H:H,MATCH($C29,'Weekly Stats'!$A:$A,0)),"")</f>
        <v>25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0.61499999999999999</v>
      </c>
      <c r="Y29" s="47">
        <f>IFERROR(ROUND(J29/I29,2),"")</f>
        <v>8.33</v>
      </c>
      <c r="Z29" s="47" t="str">
        <f>IFERROR(ROUND(M29/L29,2),"")</f>
        <v/>
      </c>
    </row>
    <row r="30" spans="1:32">
      <c r="B30" t="s">
        <v>145</v>
      </c>
      <c r="C30" s="27" t="str" cm="1">
        <f t="array" ref="C30">IFERROR(INDEX(Lineups!D:D,MATCH(B$27&amp;B30,Lineups!A:A&amp;Lineups!B:B,0)),"")</f>
        <v>Sam Darnold</v>
      </c>
      <c r="D30">
        <f>IFERROR(INDEX('Weekly Stats'!B:B,MATCH($C30,'Weekly Stats'!$A:$A,0)),"")</f>
        <v>18</v>
      </c>
      <c r="E30">
        <f>IFERROR(INDEX('Weekly Stats'!C:C,MATCH($C30,'Weekly Stats'!$A:$A,0)),"")</f>
        <v>29</v>
      </c>
      <c r="F30">
        <f>IFERROR(INDEX('Weekly Stats'!D:D,MATCH($C30,'Weekly Stats'!$A:$A,0)),"")</f>
        <v>195</v>
      </c>
      <c r="G30">
        <f>IFERROR(INDEX('Weekly Stats'!E:E,MATCH($C30,'Weekly Stats'!$A:$A,0)),"")</f>
        <v>1</v>
      </c>
      <c r="H30">
        <f>IFERROR(INDEX('Weekly Stats'!F:F,MATCH($C30,'Weekly Stats'!$A:$A,0)),"")</f>
        <v>2</v>
      </c>
      <c r="I30">
        <f>IFERROR(INDEX('Weekly Stats'!G:G,MATCH($C30,'Weekly Stats'!$A:$A,0)),"")</f>
        <v>1</v>
      </c>
      <c r="J30">
        <f>IFERROR(INDEX('Weekly Stats'!H:H,MATCH($C30,'Weekly Stats'!$A:$A,0)),"")</f>
        <v>5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0.621</v>
      </c>
      <c r="Y30" s="47">
        <f t="shared" ref="Y30:Y37" si="13">IFERROR(ROUND(J30/I30,2),"")</f>
        <v>5</v>
      </c>
      <c r="Z30" s="47" t="str">
        <f t="shared" ref="Z30:Z37" si="14">IFERROR(ROUND(M30/L30,2),"")</f>
        <v/>
      </c>
    </row>
    <row r="31" spans="1:32">
      <c r="B31" t="s">
        <v>148</v>
      </c>
      <c r="C31" s="27" t="str" cm="1">
        <f t="array" ref="C31">IFERROR(INDEX(Lineups!D:D,MATCH(B$27&amp;B31,Lineups!A:A&amp;Lineups!B:B,0)),"")</f>
        <v>Derrick Henry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24</v>
      </c>
      <c r="J31">
        <f>IFERROR(INDEX('Weekly Stats'!H:H,MATCH($C31,'Weekly Stats'!$A:$A,0)),"")</f>
        <v>102</v>
      </c>
      <c r="K31">
        <f>IFERROR(INDEX('Weekly Stats'!I:I,MATCH($C31,'Weekly Stats'!$A:$A,0)),"")</f>
        <v>0</v>
      </c>
      <c r="L31">
        <f>IFERROR(INDEX('Weekly Stats'!J:J,MATCH($C31,'Weekly Stats'!$A:$A,0)),"")</f>
        <v>1</v>
      </c>
      <c r="M31">
        <f>IFERROR(INDEX('Weekly Stats'!K:K,MATCH($C31,'Weekly Stats'!$A:$A,0)),"")</f>
        <v>18</v>
      </c>
      <c r="N31">
        <f>IFERROR(INDEX('Weekly Stats'!L:L,MATCH($C31,'Weekly Stats'!$A:$A,0)),"")</f>
        <v>1</v>
      </c>
      <c r="O31">
        <f>IFERROR(INDEX('Weekly Stats'!M:M,MATCH($C31,'Weekly Stats'!$A:$A,0)),"")</f>
        <v>0</v>
      </c>
      <c r="P31">
        <f>IFERROR(INDEX('Weekly Stats'!N:N,MATCH($C31,'Weekly Stats'!$A:$A,0)),"")</f>
        <v>1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4.25</v>
      </c>
      <c r="Z31" s="47">
        <f t="shared" si="14"/>
        <v>18</v>
      </c>
    </row>
    <row r="32" spans="1:32">
      <c r="B32" t="s">
        <v>149</v>
      </c>
      <c r="C32" s="27" t="str" cm="1">
        <f t="array" ref="C32">IFERROR(INDEX(Lineups!D:D,MATCH(B$27&amp;B32,Lineups!A:A&amp;Lineups!B:B,0)),"")</f>
        <v>Jacory Croskey-Merritt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11</v>
      </c>
      <c r="J32">
        <f>IFERROR(INDEX('Weekly Stats'!H:H,MATCH($C32,'Weekly Stats'!$A:$A,0)),"")</f>
        <v>82</v>
      </c>
      <c r="K32">
        <f>IFERROR(INDEX('Weekly Stats'!I:I,MATCH($C32,'Weekly Stats'!$A:$A,0)),"")</f>
        <v>1</v>
      </c>
      <c r="L32">
        <f>IFERROR(INDEX('Weekly Stats'!J:J,MATCH($C32,'Weekly Stats'!$A:$A,0)),"")</f>
        <v>0</v>
      </c>
      <c r="M32">
        <f>IFERROR(INDEX('Weekly Stats'!K:K,MATCH($C32,'Weekly Stats'!$A:$A,0)),"")</f>
        <v>0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7.45</v>
      </c>
      <c r="Z32" s="47" t="str">
        <f t="shared" si="14"/>
        <v/>
      </c>
    </row>
    <row r="33" spans="1:37">
      <c r="B33" t="s">
        <v>150</v>
      </c>
      <c r="C33" s="27" t="str" cm="1">
        <f t="array" ref="C33">IFERROR(INDEX(Lineups!D:D,MATCH(B$27&amp;B33,Lineups!A:A&amp;Lineups!B:B,0)),"")</f>
        <v>J.K. Dobbins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18</v>
      </c>
      <c r="J33">
        <f>IFERROR(INDEX('Weekly Stats'!H:H,MATCH($C33,'Weekly Stats'!$A:$A,0)),"")</f>
        <v>68</v>
      </c>
      <c r="K33">
        <f>IFERROR(INDEX('Weekly Stats'!I:I,MATCH($C33,'Weekly Stats'!$A:$A,0)),"")</f>
        <v>1</v>
      </c>
      <c r="L33">
        <f>IFERROR(INDEX('Weekly Stats'!J:J,MATCH($C33,'Weekly Stats'!$A:$A,0)),"")</f>
        <v>2</v>
      </c>
      <c r="M33">
        <f>IFERROR(INDEX('Weekly Stats'!K:K,MATCH($C33,'Weekly Stats'!$A:$A,0)),"")</f>
        <v>6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3.78</v>
      </c>
      <c r="Z33" s="47">
        <f t="shared" si="14"/>
        <v>3</v>
      </c>
    </row>
    <row r="34" spans="1:37">
      <c r="B34" t="s">
        <v>154</v>
      </c>
      <c r="C34" s="27" t="str" cm="1">
        <f t="array" ref="C34">IFERROR(INDEX(Lineups!D:D,MATCH(B$27&amp;B34,Lineups!A:A&amp;Lineups!B:B,0)),"")</f>
        <v>Brock Bowers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8</v>
      </c>
      <c r="M34">
        <f>IFERROR(INDEX('Weekly Stats'!K:K,MATCH($C34,'Weekly Stats'!$A:$A,0)),"")</f>
        <v>110</v>
      </c>
      <c r="N34">
        <f>IFERROR(INDEX('Weekly Stats'!L:L,MATCH($C34,'Weekly Stats'!$A:$A,0)),"")</f>
        <v>1</v>
      </c>
      <c r="O34">
        <f>IFERROR(INDEX('Weekly Stats'!M:M,MATCH($C34,'Weekly Stats'!$A:$A,0)),"")</f>
        <v>1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13.75</v>
      </c>
    </row>
    <row r="35" spans="1:37">
      <c r="B35" t="s">
        <v>155</v>
      </c>
      <c r="C35" s="27" t="str" cm="1">
        <f t="array" ref="C35">IFERROR(INDEX(Lineups!D:D,MATCH(B$27&amp;B35,Lineups!A:A&amp;Lineups!B:B,0)),"")</f>
        <v>Garrett Wilson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7</v>
      </c>
      <c r="M35">
        <f>IFERROR(INDEX('Weekly Stats'!K:K,MATCH($C35,'Weekly Stats'!$A:$A,0)),"")</f>
        <v>104</v>
      </c>
      <c r="N35">
        <f>IFERROR(INDEX('Weekly Stats'!L:L,MATCH($C35,'Weekly Stats'!$A:$A,0)),"")</f>
        <v>1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14.86</v>
      </c>
    </row>
    <row r="36" spans="1:37">
      <c r="B36" t="s">
        <v>156</v>
      </c>
      <c r="C36" s="27" t="str" cm="1">
        <f t="array" ref="C36">IFERROR(INDEX(Lineups!D:D,MATCH(B$27&amp;B36,Lineups!A:A&amp;Lineups!B:B,0)),"")</f>
        <v>George Kittle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5</v>
      </c>
      <c r="M36">
        <f>IFERROR(INDEX('Weekly Stats'!K:K,MATCH($C36,'Weekly Stats'!$A:$A,0)),"")</f>
        <v>24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4.8</v>
      </c>
    </row>
    <row r="37" spans="1:37" ht="13.5" thickBot="1">
      <c r="B37" t="s">
        <v>160</v>
      </c>
      <c r="C37" s="27" t="str" cm="1">
        <f t="array" ref="C37">IFERROR(INDEX(Lineups!D:D,MATCH(B$27&amp;B37,Lineups!A:A&amp;Lineups!B:B,0)),"")</f>
        <v>Tyler Loop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3</v>
      </c>
      <c r="R37">
        <f>IFERROR(INDEX('Weekly Stats'!P:P,MATCH($C37,'Weekly Stats'!$A:$A,0)),"")</f>
        <v>1</v>
      </c>
      <c r="S37">
        <f>IFERROR(INDEX('Weekly Stats'!Q:Q,MATCH($C37,'Weekly Stats'!$A:$A,0)),"")</f>
        <v>0</v>
      </c>
      <c r="T37">
        <f>IFERROR(INDEX('Weekly Stats'!R:R,MATCH($C37,'Weekly Stats'!$A:$A,0)),"")</f>
        <v>2</v>
      </c>
      <c r="U37">
        <f>IFERROR(INDEX('Weekly Stats'!S:S,MATCH($C37,'Weekly Stats'!$A:$A,0)),"")</f>
        <v>0</v>
      </c>
      <c r="V37">
        <f>IFERROR(INDEX('Weekly Stats'!T:T,MATCH($C37,'Weekly Stats'!$A:$A,0)),"")</f>
        <v>1</v>
      </c>
      <c r="W37">
        <f t="shared" si="11"/>
        <v>10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42</v>
      </c>
      <c r="E38" s="40">
        <f t="shared" ref="E38:Q38" si="16">SUM(E29:E37)</f>
        <v>68</v>
      </c>
      <c r="F38" s="40">
        <f t="shared" si="16"/>
        <v>526</v>
      </c>
      <c r="G38" s="40">
        <f t="shared" si="16"/>
        <v>3</v>
      </c>
      <c r="H38" s="40">
        <f t="shared" si="16"/>
        <v>3</v>
      </c>
      <c r="I38" s="40">
        <f t="shared" si="16"/>
        <v>57</v>
      </c>
      <c r="J38" s="40">
        <f t="shared" si="16"/>
        <v>282</v>
      </c>
      <c r="K38" s="40">
        <f t="shared" si="16"/>
        <v>2</v>
      </c>
      <c r="L38" s="40">
        <f t="shared" si="16"/>
        <v>23</v>
      </c>
      <c r="M38" s="40">
        <f t="shared" si="16"/>
        <v>262</v>
      </c>
      <c r="N38" s="40">
        <f t="shared" si="16"/>
        <v>3</v>
      </c>
      <c r="O38" s="40">
        <f t="shared" si="16"/>
        <v>1</v>
      </c>
      <c r="P38" s="40">
        <f t="shared" si="16"/>
        <v>1</v>
      </c>
      <c r="Q38" s="40">
        <f t="shared" si="16"/>
        <v>3</v>
      </c>
      <c r="R38" s="40">
        <f t="shared" ref="R38:U38" si="17">SUM(R29:R37)</f>
        <v>1</v>
      </c>
      <c r="S38" s="40">
        <f t="shared" si="17"/>
        <v>0</v>
      </c>
      <c r="T38" s="40">
        <f t="shared" si="17"/>
        <v>2</v>
      </c>
      <c r="U38" s="40">
        <f t="shared" si="17"/>
        <v>0</v>
      </c>
      <c r="V38" s="40">
        <f t="shared" ref="V38:W38" si="18">SUM(V29:V37)</f>
        <v>1</v>
      </c>
      <c r="W38" s="40">
        <f t="shared" si="18"/>
        <v>10</v>
      </c>
      <c r="X38" s="46">
        <f>IFERROR(ROUND(D38/E38,3),0)</f>
        <v>0.61799999999999999</v>
      </c>
      <c r="Y38" s="48">
        <f>IFERROR(ROUND(J38/I38,2),0)</f>
        <v>4.95</v>
      </c>
      <c r="Z38" s="48">
        <f>IFERROR(ROUND(M38/L38,2),0)</f>
        <v>11.39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161</v>
      </c>
      <c r="C40" s="27" t="str" cm="1">
        <f t="array" ref="C40">IFERROR(INDEX(Lineups!D:D,MATCH(B$27&amp;B40,Lineups!A:A&amp;Lineups!B:B,0)),"")</f>
        <v>Chicago Bears</v>
      </c>
      <c r="D40" s="41">
        <f>IFERROR(INDEX('Weekly Stats'!C:C,MATCH($C40,'Weekly Stats'!$A:$A,0)),"")</f>
        <v>2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0</v>
      </c>
      <c r="G40" s="41">
        <f>IFERROR(INDEX('Weekly Stats'!F:F,MATCH($C40,'Weekly Stats'!$A:$A,0)),"")</f>
        <v>428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31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162</v>
      </c>
      <c r="C42" s="42" t="str" cm="1">
        <f t="array" ref="C42">IFERROR(INDEX(Lineups!D:D,MATCH(B$27&amp;B42,Lineups!A:A&amp;Lineups!B:B,0)),"")</f>
        <v>Sean Payton</v>
      </c>
      <c r="D42" s="41">
        <f>IFERROR(INDEX('Weekly Stats'!AC:AC,MATCH(C42,'Weekly Stats'!AB:AB,0))-INDEX('Weekly Stats'!AD:AD,MATCH(C42,'Weekly Stats'!AB:AB,0)),"")</f>
        <v>6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8</v>
      </c>
      <c r="B46" s="19" t="str">
        <f>IFERROR(INDEX(Data!I:I,MATCH(A46,Data!H:H,0)),"")</f>
        <v>Ctrl Alt Defeat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408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164</v>
      </c>
      <c r="C48" s="27" t="str" cm="1">
        <f t="array" ref="C48">IFERROR(INDEX(Lineups!D:D,MATCH(B$46&amp;B48,Lineups!A:A&amp;Lineups!B:B,0)),"")</f>
        <v>Bo Nix</v>
      </c>
      <c r="D48">
        <f>IFERROR(INDEX('Weekly Stats'!B:B,MATCH($C48,'Weekly Stats'!$A:$A,0)),"")</f>
        <v>16</v>
      </c>
      <c r="E48">
        <f>IFERROR(INDEX('Weekly Stats'!C:C,MATCH($C48,'Weekly Stats'!$A:$A,0)),"")</f>
        <v>27</v>
      </c>
      <c r="F48">
        <f>IFERROR(INDEX('Weekly Stats'!D:D,MATCH($C48,'Weekly Stats'!$A:$A,0)),"")</f>
        <v>123</v>
      </c>
      <c r="G48">
        <f>IFERROR(INDEX('Weekly Stats'!E:E,MATCH($C48,'Weekly Stats'!$A:$A,0)),"")</f>
        <v>1</v>
      </c>
      <c r="H48">
        <f>IFERROR(INDEX('Weekly Stats'!F:F,MATCH($C48,'Weekly Stats'!$A:$A,0)),"")</f>
        <v>0</v>
      </c>
      <c r="I48">
        <f>IFERROR(INDEX('Weekly Stats'!G:G,MATCH($C48,'Weekly Stats'!$A:$A,0)),"")</f>
        <v>4</v>
      </c>
      <c r="J48">
        <f>IFERROR(INDEX('Weekly Stats'!H:H,MATCH($C48,'Weekly Stats'!$A:$A,0)),"")</f>
        <v>10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1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0.59299999999999997</v>
      </c>
      <c r="Y48" s="47">
        <f>IFERROR(ROUND(J48/I48,2),"")</f>
        <v>2.5</v>
      </c>
      <c r="Z48" s="47" t="str">
        <f>IFERROR(ROUND(M48/L48,2),"")</f>
        <v/>
      </c>
    </row>
    <row r="49" spans="2:32">
      <c r="B49" t="s">
        <v>165</v>
      </c>
      <c r="C49" s="27" t="str" cm="1">
        <f t="array" ref="C49">IFERROR(INDEX(Lineups!D:D,MATCH(B$46&amp;B49,Lineups!A:A&amp;Lineups!B:B,0)),"")</f>
        <v>Tyler Shough</v>
      </c>
      <c r="D49">
        <f>IFERROR(INDEX('Weekly Stats'!B:B,MATCH($C49,'Weekly Stats'!$A:$A,0)),"")</f>
        <v>16</v>
      </c>
      <c r="E49">
        <f>IFERROR(INDEX('Weekly Stats'!C:C,MATCH($C49,'Weekly Stats'!$A:$A,0)),"")</f>
        <v>25</v>
      </c>
      <c r="F49">
        <f>IFERROR(INDEX('Weekly Stats'!D:D,MATCH($C49,'Weekly Stats'!$A:$A,0)),"")</f>
        <v>96</v>
      </c>
      <c r="G49">
        <f>IFERROR(INDEX('Weekly Stats'!E:E,MATCH($C49,'Weekly Stats'!$A:$A,0)),"")</f>
        <v>0</v>
      </c>
      <c r="H49">
        <f>IFERROR(INDEX('Weekly Stats'!F:F,MATCH($C49,'Weekly Stats'!$A:$A,0)),"")</f>
        <v>2</v>
      </c>
      <c r="I49">
        <f>IFERROR(INDEX('Weekly Stats'!G:G,MATCH($C49,'Weekly Stats'!$A:$A,0)),"")</f>
        <v>0</v>
      </c>
      <c r="J49">
        <f>IFERROR(INDEX('Weekly Stats'!H:H,MATCH($C49,'Weekly Stats'!$A:$A,0)),"")</f>
        <v>0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0.64</v>
      </c>
      <c r="Y49" s="47" t="str">
        <f t="shared" ref="Y49:Y56" si="21">IFERROR(ROUND(J49/I49,2),"")</f>
        <v/>
      </c>
      <c r="Z49" s="47" t="str">
        <f t="shared" ref="Z49:Z56" si="22">IFERROR(ROUND(M49/L49,2),"")</f>
        <v/>
      </c>
    </row>
    <row r="50" spans="2:32">
      <c r="B50" t="s">
        <v>168</v>
      </c>
      <c r="C50" s="27" t="str" cm="1">
        <f t="array" ref="C50">IFERROR(INDEX(Lineups!D:D,MATCH(B$46&amp;B50,Lineups!A:A&amp;Lineups!B:B,0)),"")</f>
        <v>Chase Brown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13</v>
      </c>
      <c r="J50">
        <f>IFERROR(INDEX('Weekly Stats'!H:H,MATCH($C50,'Weekly Stats'!$A:$A,0)),"")</f>
        <v>39</v>
      </c>
      <c r="K50">
        <f>IFERROR(INDEX('Weekly Stats'!I:I,MATCH($C50,'Weekly Stats'!$A:$A,0)),"")</f>
        <v>0</v>
      </c>
      <c r="L50">
        <f>IFERROR(INDEX('Weekly Stats'!J:J,MATCH($C50,'Weekly Stats'!$A:$A,0)),"")</f>
        <v>3</v>
      </c>
      <c r="M50">
        <f>IFERROR(INDEX('Weekly Stats'!K:K,MATCH($C50,'Weekly Stats'!$A:$A,0)),"")</f>
        <v>21</v>
      </c>
      <c r="N50">
        <f>IFERROR(INDEX('Weekly Stats'!L:L,MATCH($C50,'Weekly Stats'!$A:$A,0)),"")</f>
        <v>0</v>
      </c>
      <c r="O50">
        <f>IFERROR(INDEX('Weekly Stats'!M:M,MATCH($C50,'Weekly Stats'!$A:$A,0)),"")</f>
        <v>1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3</v>
      </c>
      <c r="Z50" s="47">
        <f t="shared" si="22"/>
        <v>7</v>
      </c>
    </row>
    <row r="51" spans="2:32">
      <c r="B51" t="s">
        <v>169</v>
      </c>
      <c r="C51" s="27" t="str" cm="1">
        <f t="array" ref="C51">IFERROR(INDEX(Lineups!D:D,MATCH(B$46&amp;B51,Lineups!A:A&amp;Lineups!B:B,0)),"")</f>
        <v>Jaylen Warren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15</v>
      </c>
      <c r="J51">
        <f>IFERROR(INDEX('Weekly Stats'!H:H,MATCH($C51,'Weekly Stats'!$A:$A,0)),"")</f>
        <v>101</v>
      </c>
      <c r="K51">
        <f>IFERROR(INDEX('Weekly Stats'!I:I,MATCH($C51,'Weekly Stats'!$A:$A,0)),"")</f>
        <v>1</v>
      </c>
      <c r="L51">
        <f>IFERROR(INDEX('Weekly Stats'!J:J,MATCH($C51,'Weekly Stats'!$A:$A,0)),"")</f>
        <v>6</v>
      </c>
      <c r="M51">
        <f>IFERROR(INDEX('Weekly Stats'!K:K,MATCH($C51,'Weekly Stats'!$A:$A,0)),"")</f>
        <v>87</v>
      </c>
      <c r="N51">
        <f>IFERROR(INDEX('Weekly Stats'!L:L,MATCH($C51,'Weekly Stats'!$A:$A,0)),"")</f>
        <v>1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6.73</v>
      </c>
      <c r="Z51" s="47">
        <f t="shared" si="22"/>
        <v>14.5</v>
      </c>
    </row>
    <row r="52" spans="2:32">
      <c r="B52" t="s">
        <v>170</v>
      </c>
      <c r="C52" s="27" t="str" cm="1">
        <f t="array" ref="C52">IFERROR(INDEX(Lineups!D:D,MATCH(B$46&amp;B52,Lineups!A:A&amp;Lineups!B:B,0)),"")</f>
        <v>James Cook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25</v>
      </c>
      <c r="J52">
        <f>IFERROR(INDEX('Weekly Stats'!H:H,MATCH($C52,'Weekly Stats'!$A:$A,0)),"")</f>
        <v>111</v>
      </c>
      <c r="K52">
        <f>IFERROR(INDEX('Weekly Stats'!I:I,MATCH($C52,'Weekly Stats'!$A:$A,0)),"")</f>
        <v>2</v>
      </c>
      <c r="L52">
        <f>IFERROR(INDEX('Weekly Stats'!J:J,MATCH($C52,'Weekly Stats'!$A:$A,0)),"")</f>
        <v>1</v>
      </c>
      <c r="M52">
        <f>IFERROR(INDEX('Weekly Stats'!K:K,MATCH($C52,'Weekly Stats'!$A:$A,0)),"")</f>
        <v>7</v>
      </c>
      <c r="N52">
        <f>IFERROR(INDEX('Weekly Stats'!L:L,MATCH($C52,'Weekly Stats'!$A:$A,0)),"")</f>
        <v>0</v>
      </c>
      <c r="O52">
        <f>IFERROR(INDEX('Weekly Stats'!M:M,MATCH($C52,'Weekly Stats'!$A:$A,0)),"")</f>
        <v>1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4.4400000000000004</v>
      </c>
      <c r="Z52" s="47">
        <f t="shared" si="22"/>
        <v>7</v>
      </c>
    </row>
    <row r="53" spans="2:32">
      <c r="B53" t="s">
        <v>174</v>
      </c>
      <c r="C53" s="27" t="str" cm="1">
        <f t="array" ref="C53">IFERROR(INDEX(Lineups!D:D,MATCH(B$46&amp;B53,Lineups!A:A&amp;Lineups!B:B,0)),"")</f>
        <v>George Pickens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9</v>
      </c>
      <c r="M53">
        <f>IFERROR(INDEX('Weekly Stats'!K:K,MATCH($C53,'Weekly Stats'!$A:$A,0)),"")</f>
        <v>130</v>
      </c>
      <c r="N53">
        <f>IFERROR(INDEX('Weekly Stats'!L:L,MATCH($C53,'Weekly Stats'!$A:$A,0)),"")</f>
        <v>1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14.44</v>
      </c>
    </row>
    <row r="54" spans="2:32">
      <c r="B54" t="s">
        <v>175</v>
      </c>
      <c r="C54" s="27" t="str" cm="1">
        <f t="array" ref="C54">IFERROR(INDEX(Lineups!D:D,MATCH(B$46&amp;B54,Lineups!A:A&amp;Lineups!B:B,0)),"")</f>
        <v>Matthew Golden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6</v>
      </c>
      <c r="M54">
        <f>IFERROR(INDEX('Weekly Stats'!K:K,MATCH($C54,'Weekly Stats'!$A:$A,0)),"")</f>
        <v>123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1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20.5</v>
      </c>
    </row>
    <row r="55" spans="2:32">
      <c r="B55" t="s">
        <v>176</v>
      </c>
      <c r="C55" s="27" t="str" cm="1">
        <f t="array" ref="C55">IFERROR(INDEX(Lineups!D:D,MATCH(B$46&amp;B55,Lineups!A:A&amp;Lineups!B:B,0)),"")</f>
        <v>Josh Downs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3</v>
      </c>
      <c r="M55">
        <f>IFERROR(INDEX('Weekly Stats'!K:K,MATCH($C55,'Weekly Stats'!$A:$A,0)),"")</f>
        <v>47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15.67</v>
      </c>
    </row>
    <row r="56" spans="2:32" ht="13.5" thickBot="1">
      <c r="B56" t="s">
        <v>179</v>
      </c>
      <c r="C56" s="27" t="str" cm="1">
        <f t="array" ref="C56">IFERROR(INDEX(Lineups!D:D,MATCH(B$46&amp;B56,Lineups!A:A&amp;Lineups!B:B,0)),"")</f>
        <v>Jake Bates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1</v>
      </c>
      <c r="R56">
        <f>IFERROR(INDEX('Weekly Stats'!P:P,MATCH($C56,'Weekly Stats'!$A:$A,0)),"")</f>
        <v>0</v>
      </c>
      <c r="S56">
        <f>IFERROR(INDEX('Weekly Stats'!Q:Q,MATCH($C56,'Weekly Stats'!$A:$A,0)),"")</f>
        <v>1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6</v>
      </c>
      <c r="W56">
        <f t="shared" si="19"/>
        <v>9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32</v>
      </c>
      <c r="E57" s="40">
        <f t="shared" ref="E57:W57" si="24">SUM(E48:E56)</f>
        <v>52</v>
      </c>
      <c r="F57" s="40">
        <f t="shared" si="24"/>
        <v>219</v>
      </c>
      <c r="G57" s="40">
        <f t="shared" si="24"/>
        <v>1</v>
      </c>
      <c r="H57" s="40">
        <f t="shared" si="24"/>
        <v>2</v>
      </c>
      <c r="I57" s="40">
        <f t="shared" si="24"/>
        <v>57</v>
      </c>
      <c r="J57" s="40">
        <f t="shared" si="24"/>
        <v>261</v>
      </c>
      <c r="K57" s="40">
        <f t="shared" si="24"/>
        <v>3</v>
      </c>
      <c r="L57" s="40">
        <f t="shared" si="24"/>
        <v>28</v>
      </c>
      <c r="M57" s="40">
        <f t="shared" si="24"/>
        <v>415</v>
      </c>
      <c r="N57" s="40">
        <f t="shared" si="24"/>
        <v>2</v>
      </c>
      <c r="O57" s="40">
        <f t="shared" si="24"/>
        <v>3</v>
      </c>
      <c r="P57" s="40">
        <f t="shared" si="24"/>
        <v>1</v>
      </c>
      <c r="Q57" s="40">
        <f t="shared" si="24"/>
        <v>1</v>
      </c>
      <c r="R57" s="40">
        <f t="shared" si="24"/>
        <v>0</v>
      </c>
      <c r="S57" s="40">
        <f t="shared" si="24"/>
        <v>1</v>
      </c>
      <c r="T57" s="40">
        <f t="shared" si="24"/>
        <v>0</v>
      </c>
      <c r="U57" s="40">
        <f t="shared" si="24"/>
        <v>0</v>
      </c>
      <c r="V57" s="40">
        <f t="shared" si="24"/>
        <v>6</v>
      </c>
      <c r="W57" s="40">
        <f t="shared" si="24"/>
        <v>9</v>
      </c>
      <c r="X57" s="46">
        <f>IFERROR(ROUND(D57/E57,3),0)</f>
        <v>0.61499999999999999</v>
      </c>
      <c r="Y57" s="48">
        <f>IFERROR(ROUND(J57/I57,2),0)</f>
        <v>4.58</v>
      </c>
      <c r="Z57" s="48">
        <f>IFERROR(ROUND(M57/L57,2),0)</f>
        <v>14.82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180</v>
      </c>
      <c r="C59" s="27" t="str" cm="1">
        <f t="array" ref="C59">IFERROR(INDEX(Lineups!D:D,MATCH(B$46&amp;B59,Lineups!A:A&amp;Lineups!B:B,0)),"")</f>
        <v>Washington Commanders</v>
      </c>
      <c r="D59" s="41">
        <f>IFERROR(INDEX('Weekly Stats'!C:C,MATCH($C59,'Weekly Stats'!$A:$A,0)),"")</f>
        <v>2</v>
      </c>
      <c r="E59" s="41">
        <f>IFERROR(INDEX('Weekly Stats'!D:D,MATCH($C59,'Weekly Stats'!$A:$A,0)),"")</f>
        <v>2</v>
      </c>
      <c r="F59" s="41">
        <f>IFERROR(INDEX('Weekly Stats'!E:E,MATCH($C59,'Weekly Stats'!$A:$A,0)),"")</f>
        <v>0</v>
      </c>
      <c r="G59" s="41">
        <f>IFERROR(INDEX('Weekly Stats'!F:F,MATCH($C59,'Weekly Stats'!$A:$A,0)),"")</f>
        <v>408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27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162</v>
      </c>
      <c r="C61" s="42" t="str" cm="1">
        <f t="array" ref="C61">IFERROR(INDEX(Lineups!D:D,MATCH(B$46&amp;B61,Lineups!A:A&amp;Lineups!B:B,0)),"")</f>
        <v>Sean McVay</v>
      </c>
      <c r="D61" s="41">
        <f>IFERROR(INDEX('Weekly Stats'!AC:AC,MATCH(C61,'Weekly Stats'!AB:AB,0))-INDEX('Weekly Stats'!AD:AD,MATCH(C61,'Weekly Stats'!AB:AB,0)),"")</f>
        <v>-3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0</v>
      </c>
      <c r="H64" s="7">
        <f t="shared" si="25"/>
        <v>3</v>
      </c>
      <c r="I64" s="7">
        <f t="shared" si="25"/>
        <v>0</v>
      </c>
      <c r="J64" s="7">
        <f>SUM(J65:J66)</f>
        <v>5</v>
      </c>
      <c r="K64" s="7">
        <f t="shared" si="25"/>
        <v>9</v>
      </c>
      <c r="L64" s="7">
        <f t="shared" si="25"/>
        <v>0</v>
      </c>
      <c r="M64" s="7">
        <f t="shared" si="25"/>
        <v>4</v>
      </c>
      <c r="N64" s="7">
        <f t="shared" si="25"/>
        <v>0</v>
      </c>
      <c r="O64" s="7">
        <f t="shared" si="25"/>
        <v>2</v>
      </c>
      <c r="P64" s="7">
        <f t="shared" si="25"/>
        <v>0</v>
      </c>
      <c r="Q64" s="7">
        <f t="shared" si="25"/>
        <v>3</v>
      </c>
      <c r="R64" s="7">
        <f t="shared" si="25"/>
        <v>0</v>
      </c>
      <c r="S64" s="7">
        <f t="shared" si="25"/>
        <v>2</v>
      </c>
      <c r="T64" s="7">
        <f t="shared" si="25"/>
        <v>0</v>
      </c>
      <c r="U64" s="7">
        <f t="shared" si="25"/>
        <v>0</v>
      </c>
      <c r="V64" s="7">
        <f t="shared" si="25"/>
        <v>-6</v>
      </c>
      <c r="W64" s="7">
        <f t="shared" si="25"/>
        <v>0</v>
      </c>
      <c r="X64" s="7">
        <f t="shared" si="25"/>
        <v>0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22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22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3</v>
      </c>
      <c r="I65">
        <f>IF(K57&gt;=4,2,0)</f>
        <v>0</v>
      </c>
      <c r="J65">
        <f>IFERROR(IF(Y57&gt;=4.5,2,0),0)</f>
        <v>2</v>
      </c>
      <c r="K65">
        <f>IF(M57&gt;=325,3,0)</f>
        <v>3</v>
      </c>
      <c r="L65">
        <f>IF(N57&gt;=4,2,0)</f>
        <v>0</v>
      </c>
      <c r="M65">
        <f>IFERROR(IF(Z57&gt;=12,2,0),0)</f>
        <v>2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Loss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0</v>
      </c>
      <c r="F66">
        <f>IF(G57&gt;G82,6,0)</f>
        <v>0</v>
      </c>
      <c r="G66">
        <f>IF(H57&lt;H82,2,0)</f>
        <v>0</v>
      </c>
      <c r="H66">
        <f>IF(J57&gt;J82,6,0)</f>
        <v>0</v>
      </c>
      <c r="I66">
        <f>IF(K57&gt;K82,6,0)</f>
        <v>0</v>
      </c>
      <c r="J66">
        <f>IFERROR(IF(Y57&gt;Y82,3,0),0)</f>
        <v>3</v>
      </c>
      <c r="K66">
        <f>IF(M57&gt;M82,6,0)</f>
        <v>6</v>
      </c>
      <c r="L66">
        <f>IF(N57&gt;N82,6,0)</f>
        <v>0</v>
      </c>
      <c r="M66">
        <f>IFERROR(IF(Z57&gt;Z82,2,0),0)</f>
        <v>2</v>
      </c>
      <c r="N66">
        <f>IF(L57&gt;L82,2,0)</f>
        <v>0</v>
      </c>
      <c r="O66">
        <f>IF(P57&gt;P82,2,0)</f>
        <v>2</v>
      </c>
      <c r="P66">
        <f>IF(O57&lt;O82,3,0)</f>
        <v>0</v>
      </c>
      <c r="Q66">
        <f>IFERROR(IF(W57&gt;W82,3,0),0)</f>
        <v>3</v>
      </c>
      <c r="R66">
        <f>IF(R57&gt;R82,1,0)</f>
        <v>0</v>
      </c>
      <c r="S66">
        <f>IF(S57&gt;S82,2,0)</f>
        <v>2</v>
      </c>
      <c r="T66">
        <f>IF((T57+U57)&gt;(T82+U82),3,0)</f>
        <v>0</v>
      </c>
      <c r="U66" s="10" t="s">
        <v>27</v>
      </c>
      <c r="V66">
        <f>IF(I59&lt;=I84,0,-6)</f>
        <v>-6</v>
      </c>
      <c r="W66">
        <f>IF(G59&lt;=G84,0,-3)</f>
        <v>0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2</v>
      </c>
      <c r="E67">
        <f>IF(F82&gt;F57,6,0)</f>
        <v>6</v>
      </c>
      <c r="F67">
        <f>IF(G82&gt;G57,6,0)</f>
        <v>6</v>
      </c>
      <c r="G67">
        <f>IF(H82&lt;H57,2,0)</f>
        <v>2</v>
      </c>
      <c r="H67">
        <f>IF(J82&gt;J57,6,0)</f>
        <v>6</v>
      </c>
      <c r="I67">
        <f>IF(K82&gt;K57,6,0)</f>
        <v>0</v>
      </c>
      <c r="J67">
        <f>IFERROR(IF(Y82&gt;Y57,3,0),0)</f>
        <v>0</v>
      </c>
      <c r="K67">
        <f>IF(M82&gt;M57,6,0)</f>
        <v>0</v>
      </c>
      <c r="L67">
        <f>IF(N82&gt;N57,6,0)</f>
        <v>0</v>
      </c>
      <c r="M67">
        <f>IFERROR(IF(Z82&gt;Z57,2,0),0)</f>
        <v>0</v>
      </c>
      <c r="N67">
        <f>IF(L82&gt;L57,2,0)</f>
        <v>2</v>
      </c>
      <c r="O67">
        <f>IF(P82&gt;P57,2,0)</f>
        <v>0</v>
      </c>
      <c r="P67">
        <f>IF(O82&lt;O57,3,0)</f>
        <v>3</v>
      </c>
      <c r="Q67">
        <f>IFERROR(IF(W82&gt;W57,3,0),0)</f>
        <v>0</v>
      </c>
      <c r="R67">
        <f>IF(R82&gt;R57,1,0)</f>
        <v>1</v>
      </c>
      <c r="S67">
        <f>IF(S82&gt;S57,2,0)</f>
        <v>0</v>
      </c>
      <c r="T67">
        <f>IF((T82+U82)&gt;(T57+U57),3,0)</f>
        <v>3</v>
      </c>
      <c r="U67" s="10" t="s">
        <v>27</v>
      </c>
      <c r="V67">
        <f>IF(I84&lt;=I59,0,-6)</f>
        <v>0</v>
      </c>
      <c r="W67">
        <f>IF(G84&lt;=G59,0,-3)</f>
        <v>-3</v>
      </c>
      <c r="X67">
        <f>IF(D84&gt;=D59,0,-2)</f>
        <v>-2</v>
      </c>
      <c r="Y67">
        <f>IF(E84&gt;=E59,0,-2)</f>
        <v>-2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2</v>
      </c>
      <c r="G68" s="10" t="s">
        <v>27</v>
      </c>
      <c r="H68">
        <f>IF(J82&gt;=250,3,0)</f>
        <v>3</v>
      </c>
      <c r="I68">
        <f>IF(K82&gt;=4,2,0)</f>
        <v>0</v>
      </c>
      <c r="J68">
        <f>IFERROR(IF(Y82&gt;=4.5,2,0),0)</f>
        <v>0</v>
      </c>
      <c r="K68">
        <f>IF(M82&gt;=325,3,0)</f>
        <v>3</v>
      </c>
      <c r="L68">
        <f>IF(N82&gt;=4,2,0)</f>
        <v>0</v>
      </c>
      <c r="M68">
        <f>IFERROR(IF(Z82&gt;=12,2,0),0)</f>
        <v>2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WIN!</v>
      </c>
    </row>
    <row r="69" spans="1:32">
      <c r="B69" s="5"/>
      <c r="C69" s="16" t="s">
        <v>25</v>
      </c>
      <c r="D69" s="7">
        <f>SUM(D67:D68)</f>
        <v>2</v>
      </c>
      <c r="E69" s="7">
        <f t="shared" ref="E69:AA69" si="26">SUM(E67:E68)</f>
        <v>6</v>
      </c>
      <c r="F69" s="7">
        <f t="shared" si="26"/>
        <v>8</v>
      </c>
      <c r="G69" s="7">
        <f t="shared" si="26"/>
        <v>2</v>
      </c>
      <c r="H69" s="7">
        <f t="shared" si="26"/>
        <v>9</v>
      </c>
      <c r="I69" s="7">
        <f t="shared" si="26"/>
        <v>0</v>
      </c>
      <c r="J69" s="7">
        <f t="shared" si="26"/>
        <v>0</v>
      </c>
      <c r="K69" s="7">
        <f t="shared" si="26"/>
        <v>3</v>
      </c>
      <c r="L69" s="7">
        <f t="shared" si="26"/>
        <v>0</v>
      </c>
      <c r="M69" s="7">
        <f t="shared" si="26"/>
        <v>2</v>
      </c>
      <c r="N69" s="7">
        <f t="shared" si="26"/>
        <v>2</v>
      </c>
      <c r="O69" s="7">
        <f t="shared" si="26"/>
        <v>0</v>
      </c>
      <c r="P69" s="7">
        <f t="shared" si="26"/>
        <v>3</v>
      </c>
      <c r="Q69" s="7">
        <f t="shared" si="26"/>
        <v>0</v>
      </c>
      <c r="R69" s="7">
        <f t="shared" si="26"/>
        <v>1</v>
      </c>
      <c r="S69" s="7">
        <f t="shared" si="26"/>
        <v>0</v>
      </c>
      <c r="T69" s="7">
        <f t="shared" si="26"/>
        <v>3</v>
      </c>
      <c r="U69" s="7">
        <f t="shared" si="26"/>
        <v>0</v>
      </c>
      <c r="V69" s="7">
        <f t="shared" si="26"/>
        <v>0</v>
      </c>
      <c r="W69" s="7">
        <f t="shared" si="26"/>
        <v>-3</v>
      </c>
      <c r="X69" s="7">
        <f t="shared" si="26"/>
        <v>-2</v>
      </c>
      <c r="Y69" s="7">
        <f t="shared" si="26"/>
        <v>-2</v>
      </c>
      <c r="Z69" s="7">
        <f t="shared" si="26"/>
        <v>0</v>
      </c>
      <c r="AA69" s="7">
        <f t="shared" si="26"/>
        <v>0</v>
      </c>
      <c r="AB69" s="7">
        <f>SUM(D69:AA69)</f>
        <v>34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34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409</v>
      </c>
      <c r="U70" s="21" t="s">
        <v>408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7</v>
      </c>
      <c r="B71" s="19" t="str">
        <f>IFERROR(INDEX(Data!I:I,MATCH(A71,Data!H:H,0)),"")</f>
        <v>Bitch-Slapped by my Bi'Johnson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408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164</v>
      </c>
      <c r="C73" s="27" t="str" cm="1">
        <f t="array" ref="C73">IFERROR(INDEX(Lineups!D:D,MATCH(B$71&amp;B73,Lineups!A:A&amp;Lineups!B:B,0)),"")</f>
        <v>Jared Goff</v>
      </c>
      <c r="D73">
        <f>IFERROR(INDEX('Weekly Stats'!B:B,MATCH($C73,'Weekly Stats'!$A:$A,0)),"")</f>
        <v>19</v>
      </c>
      <c r="E73">
        <f>IFERROR(INDEX('Weekly Stats'!C:C,MATCH($C73,'Weekly Stats'!$A:$A,0)),"")</f>
        <v>30</v>
      </c>
      <c r="F73">
        <f>IFERROR(INDEX('Weekly Stats'!D:D,MATCH($C73,'Weekly Stats'!$A:$A,0)),"")</f>
        <v>271</v>
      </c>
      <c r="G73">
        <f>IFERROR(INDEX('Weekly Stats'!E:E,MATCH($C73,'Weekly Stats'!$A:$A,0)),"")</f>
        <v>3</v>
      </c>
      <c r="H73">
        <f>IFERROR(INDEX('Weekly Stats'!F:F,MATCH($C73,'Weekly Stats'!$A:$A,0)),"")</f>
        <v>0</v>
      </c>
      <c r="I73">
        <f>IFERROR(INDEX('Weekly Stats'!G:G,MATCH($C73,'Weekly Stats'!$A:$A,0)),"")</f>
        <v>1</v>
      </c>
      <c r="J73">
        <f>IFERROR(INDEX('Weekly Stats'!H:H,MATCH($C73,'Weekly Stats'!$A:$A,0)),"")</f>
        <v>1</v>
      </c>
      <c r="K73">
        <f>IFERROR(INDEX('Weekly Stats'!I:I,MATCH($C73,'Weekly Stats'!$A:$A,0)),"")</f>
        <v>1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0.63300000000000001</v>
      </c>
      <c r="Y73" s="47">
        <f>IFERROR(ROUND(J73/I73,2),"")</f>
        <v>1</v>
      </c>
      <c r="Z73" s="47" t="str">
        <f>IFERROR(ROUND(M73/L73,2),"")</f>
        <v/>
      </c>
    </row>
    <row r="74" spans="1:32">
      <c r="B74" t="s">
        <v>165</v>
      </c>
      <c r="C74" s="27" t="str" cm="1">
        <f t="array" ref="C74">IFERROR(INDEX(Lineups!D:D,MATCH(B$71&amp;B74,Lineups!A:A&amp;Lineups!B:B,0)),"")</f>
        <v>Jacoby Brissett</v>
      </c>
      <c r="D74">
        <f>IFERROR(INDEX('Weekly Stats'!B:B,MATCH($C74,'Weekly Stats'!$A:$A,0)),"")</f>
        <v>29</v>
      </c>
      <c r="E74">
        <f>IFERROR(INDEX('Weekly Stats'!C:C,MATCH($C74,'Weekly Stats'!$A:$A,0)),"")</f>
        <v>47</v>
      </c>
      <c r="F74">
        <f>IFERROR(INDEX('Weekly Stats'!D:D,MATCH($C74,'Weekly Stats'!$A:$A,0)),"")</f>
        <v>292</v>
      </c>
      <c r="G74">
        <f>IFERROR(INDEX('Weekly Stats'!E:E,MATCH($C74,'Weekly Stats'!$A:$A,0)),"")</f>
        <v>3</v>
      </c>
      <c r="H74">
        <f>IFERROR(INDEX('Weekly Stats'!F:F,MATCH($C74,'Weekly Stats'!$A:$A,0)),"")</f>
        <v>1</v>
      </c>
      <c r="I74">
        <f>IFERROR(INDEX('Weekly Stats'!G:G,MATCH($C74,'Weekly Stats'!$A:$A,0)),"")</f>
        <v>2</v>
      </c>
      <c r="J74">
        <f>IFERROR(INDEX('Weekly Stats'!H:H,MATCH($C74,'Weekly Stats'!$A:$A,0)),"")</f>
        <v>19</v>
      </c>
      <c r="K74">
        <f>IFERROR(INDEX('Weekly Stats'!I:I,MATCH($C74,'Weekly Stats'!$A:$A,0)),"")</f>
        <v>0</v>
      </c>
      <c r="L74">
        <f>IFERROR(INDEX('Weekly Stats'!J:J,MATCH($C74,'Weekly Stats'!$A:$A,0)),"")</f>
        <v>1</v>
      </c>
      <c r="M74">
        <f>IFERROR(INDEX('Weekly Stats'!K:K,MATCH($C74,'Weekly Stats'!$A:$A,0)),"")</f>
        <v>7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0.61699999999999999</v>
      </c>
      <c r="Y74" s="47">
        <f t="shared" ref="Y74:Y81" si="29">IFERROR(ROUND(J74/I74,2),"")</f>
        <v>9.5</v>
      </c>
      <c r="Z74" s="47">
        <f t="shared" ref="Z74:Z81" si="30">IFERROR(ROUND(M74/L74,2),"")</f>
        <v>7</v>
      </c>
    </row>
    <row r="75" spans="1:32">
      <c r="B75" t="s">
        <v>168</v>
      </c>
      <c r="C75" s="27" t="str" cm="1">
        <f t="array" ref="C75">IFERROR(INDEX(Lineups!D:D,MATCH(B$71&amp;B75,Lineups!A:A&amp;Lineups!B:B,0)),"")</f>
        <v>Bijan Robinson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17</v>
      </c>
      <c r="J75">
        <f>IFERROR(INDEX('Weekly Stats'!H:H,MATCH($C75,'Weekly Stats'!$A:$A,0)),"")</f>
        <v>86</v>
      </c>
      <c r="K75">
        <f>IFERROR(INDEX('Weekly Stats'!I:I,MATCH($C75,'Weekly Stats'!$A:$A,0)),"")</f>
        <v>0</v>
      </c>
      <c r="L75">
        <f>IFERROR(INDEX('Weekly Stats'!J:J,MATCH($C75,'Weekly Stats'!$A:$A,0)),"")</f>
        <v>4</v>
      </c>
      <c r="M75">
        <f>IFERROR(INDEX('Weekly Stats'!K:K,MATCH($C75,'Weekly Stats'!$A:$A,0)),"")</f>
        <v>32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5.0599999999999996</v>
      </c>
      <c r="Z75" s="47">
        <f t="shared" si="30"/>
        <v>8</v>
      </c>
    </row>
    <row r="76" spans="1:32">
      <c r="B76" t="s">
        <v>169</v>
      </c>
      <c r="C76" s="27" t="str" cm="1">
        <f t="array" ref="C76">IFERROR(INDEX(Lineups!D:D,MATCH(B$71&amp;B76,Lineups!A:A&amp;Lineups!B:B,0)),"")</f>
        <v>Aaron Jones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25</v>
      </c>
      <c r="J76">
        <f>IFERROR(INDEX('Weekly Stats'!H:H,MATCH($C76,'Weekly Stats'!$A:$A,0)),"")</f>
        <v>113</v>
      </c>
      <c r="K76">
        <f>IFERROR(INDEX('Weekly Stats'!I:I,MATCH($C76,'Weekly Stats'!$A:$A,0)),"")</f>
        <v>1</v>
      </c>
      <c r="L76">
        <f>IFERROR(INDEX('Weekly Stats'!J:J,MATCH($C76,'Weekly Stats'!$A:$A,0)),"")</f>
        <v>3</v>
      </c>
      <c r="M76">
        <f>IFERROR(INDEX('Weekly Stats'!K:K,MATCH($C76,'Weekly Stats'!$A:$A,0)),"")</f>
        <v>4</v>
      </c>
      <c r="N76">
        <f>IFERROR(INDEX('Weekly Stats'!L:L,MATCH($C76,'Weekly Stats'!$A:$A,0)),"")</f>
        <v>0</v>
      </c>
      <c r="O76">
        <f>IFERROR(INDEX('Weekly Stats'!M:M,MATCH($C76,'Weekly Stats'!$A:$A,0)),"")</f>
        <v>1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4.5199999999999996</v>
      </c>
      <c r="Z76" s="47">
        <f t="shared" si="30"/>
        <v>1.33</v>
      </c>
    </row>
    <row r="77" spans="1:32">
      <c r="B77" t="s">
        <v>170</v>
      </c>
      <c r="C77" s="27" t="str" cm="1">
        <f t="array" ref="C77">IFERROR(INDEX(Lineups!D:D,MATCH(B$71&amp;B77,Lineups!A:A&amp;Lineups!B:B,0)),"")</f>
        <v>Bhayshul Tuten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22</v>
      </c>
      <c r="J77">
        <f>IFERROR(INDEX('Weekly Stats'!H:H,MATCH($C77,'Weekly Stats'!$A:$A,0)),"")</f>
        <v>72</v>
      </c>
      <c r="K77">
        <f>IFERROR(INDEX('Weekly Stats'!I:I,MATCH($C77,'Weekly Stats'!$A:$A,0)),"")</f>
        <v>0</v>
      </c>
      <c r="L77">
        <f>IFERROR(INDEX('Weekly Stats'!J:J,MATCH($C77,'Weekly Stats'!$A:$A,0)),"")</f>
        <v>2</v>
      </c>
      <c r="M77">
        <f>IFERROR(INDEX('Weekly Stats'!K:K,MATCH($C77,'Weekly Stats'!$A:$A,0)),"")</f>
        <v>24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3.27</v>
      </c>
      <c r="Z77" s="47">
        <f t="shared" si="30"/>
        <v>12</v>
      </c>
    </row>
    <row r="78" spans="1:32">
      <c r="B78" t="s">
        <v>174</v>
      </c>
      <c r="C78" s="27" t="str" cm="1">
        <f t="array" ref="C78">IFERROR(INDEX(Lineups!D:D,MATCH(B$71&amp;B78,Lineups!A:A&amp;Lineups!B:B,0)),"")</f>
        <v>Drake London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7</v>
      </c>
      <c r="M78">
        <f>IFERROR(INDEX('Weekly Stats'!K:K,MATCH($C78,'Weekly Stats'!$A:$A,0)),"")</f>
        <v>118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16.86</v>
      </c>
    </row>
    <row r="79" spans="1:32">
      <c r="B79" t="s">
        <v>175</v>
      </c>
      <c r="C79" s="27" t="str" cm="1">
        <f t="array" ref="C79">IFERROR(INDEX(Lineups!D:D,MATCH(B$71&amp;B79,Lineups!A:A&amp;Lineups!B:B,0)),"")</f>
        <v>Christian Watson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6</v>
      </c>
      <c r="M79">
        <f>IFERROR(INDEX('Weekly Stats'!K:K,MATCH($C79,'Weekly Stats'!$A:$A,0)),"")</f>
        <v>143</v>
      </c>
      <c r="N79">
        <f>IFERROR(INDEX('Weekly Stats'!L:L,MATCH($C79,'Weekly Stats'!$A:$A,0)),"")</f>
        <v>2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23.83</v>
      </c>
    </row>
    <row r="80" spans="1:32">
      <c r="B80" t="s">
        <v>176</v>
      </c>
      <c r="C80" s="27" t="str" cm="1">
        <f t="array" ref="C80">IFERROR(INDEX(Lineups!D:D,MATCH(B$71&amp;B80,Lineups!A:A&amp;Lineups!B:B,0)),"")</f>
        <v>Emeka Egbuka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1</v>
      </c>
      <c r="J80">
        <f>IFERROR(INDEX('Weekly Stats'!H:H,MATCH($C80,'Weekly Stats'!$A:$A,0)),"")</f>
        <v>14</v>
      </c>
      <c r="K80">
        <f>IFERROR(INDEX('Weekly Stats'!I:I,MATCH($C80,'Weekly Stats'!$A:$A,0)),"")</f>
        <v>1</v>
      </c>
      <c r="L80">
        <f>IFERROR(INDEX('Weekly Stats'!J:J,MATCH($C80,'Weekly Stats'!$A:$A,0)),"")</f>
        <v>6</v>
      </c>
      <c r="M80">
        <f>IFERROR(INDEX('Weekly Stats'!K:K,MATCH($C80,'Weekly Stats'!$A:$A,0)),"")</f>
        <v>38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>
        <f t="shared" si="29"/>
        <v>14</v>
      </c>
      <c r="Z80" s="47">
        <f t="shared" si="30"/>
        <v>6.33</v>
      </c>
    </row>
    <row r="81" spans="2:26" ht="13.5" thickBot="1">
      <c r="B81" t="s">
        <v>179</v>
      </c>
      <c r="C81" s="27" t="str" cm="1">
        <f t="array" ref="C81">IFERROR(INDEX(Lineups!D:D,MATCH(B$71&amp;B81,Lineups!A:A&amp;Lineups!B:B,0)),"")</f>
        <v>Cam Little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2</v>
      </c>
      <c r="R81">
        <f>IFERROR(INDEX('Weekly Stats'!P:P,MATCH($C81,'Weekly Stats'!$A:$A,0)),"")</f>
        <v>1</v>
      </c>
      <c r="S81">
        <f>IFERROR(INDEX('Weekly Stats'!Q:Q,MATCH($C81,'Weekly Stats'!$A:$A,0)),"")</f>
        <v>0</v>
      </c>
      <c r="T81">
        <f>IFERROR(INDEX('Weekly Stats'!R:R,MATCH($C81,'Weekly Stats'!$A:$A,0)),"")</f>
        <v>1</v>
      </c>
      <c r="U81">
        <f>IFERROR(INDEX('Weekly Stats'!S:S,MATCH($C81,'Weekly Stats'!$A:$A,0)),"")</f>
        <v>0</v>
      </c>
      <c r="V81">
        <f>IFERROR(INDEX('Weekly Stats'!T:T,MATCH($C81,'Weekly Stats'!$A:$A,0)),"")</f>
        <v>1</v>
      </c>
      <c r="W81">
        <f t="shared" si="27"/>
        <v>7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48</v>
      </c>
      <c r="E82" s="40">
        <f t="shared" ref="E82:W82" si="32">SUM(E73:E81)</f>
        <v>77</v>
      </c>
      <c r="F82" s="40">
        <f t="shared" si="32"/>
        <v>563</v>
      </c>
      <c r="G82" s="40">
        <f t="shared" si="32"/>
        <v>6</v>
      </c>
      <c r="H82" s="40">
        <f t="shared" si="32"/>
        <v>1</v>
      </c>
      <c r="I82" s="40">
        <f t="shared" si="32"/>
        <v>68</v>
      </c>
      <c r="J82" s="40">
        <f t="shared" si="32"/>
        <v>305</v>
      </c>
      <c r="K82" s="40">
        <f t="shared" si="32"/>
        <v>3</v>
      </c>
      <c r="L82" s="40">
        <f t="shared" si="32"/>
        <v>29</v>
      </c>
      <c r="M82" s="40">
        <f t="shared" si="32"/>
        <v>366</v>
      </c>
      <c r="N82" s="40">
        <f t="shared" si="32"/>
        <v>2</v>
      </c>
      <c r="O82" s="40">
        <f t="shared" si="32"/>
        <v>1</v>
      </c>
      <c r="P82" s="40">
        <f t="shared" si="32"/>
        <v>0</v>
      </c>
      <c r="Q82" s="40">
        <f t="shared" si="32"/>
        <v>2</v>
      </c>
      <c r="R82" s="40">
        <f t="shared" si="32"/>
        <v>1</v>
      </c>
      <c r="S82" s="40">
        <f t="shared" si="32"/>
        <v>0</v>
      </c>
      <c r="T82" s="40">
        <f t="shared" si="32"/>
        <v>1</v>
      </c>
      <c r="U82" s="40">
        <f t="shared" si="32"/>
        <v>0</v>
      </c>
      <c r="V82" s="40">
        <f t="shared" si="32"/>
        <v>1</v>
      </c>
      <c r="W82" s="40">
        <f t="shared" si="32"/>
        <v>7</v>
      </c>
      <c r="X82" s="46">
        <f>IFERROR(ROUND(D82/E82,3),0)</f>
        <v>0.623</v>
      </c>
      <c r="Y82" s="48">
        <f>IFERROR(ROUND(J82/I82,2),0)</f>
        <v>4.49</v>
      </c>
      <c r="Z82" s="48">
        <f>IFERROR(ROUND(M82/L82,2),0)</f>
        <v>12.62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180</v>
      </c>
      <c r="C84" s="27" t="str" cm="1">
        <f t="array" ref="C84">IFERROR(INDEX(Lineups!D:D,MATCH(B$71&amp;B84,Lineups!A:A&amp;Lineups!B:B,0)),"")</f>
        <v>Dallas Cowboys</v>
      </c>
      <c r="D84" s="41">
        <f>IFERROR(INDEX('Weekly Stats'!C:C,MATCH($C84,'Weekly Stats'!$A:$A,0)),"")</f>
        <v>1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0</v>
      </c>
      <c r="G84" s="41">
        <f>IFERROR(INDEX('Weekly Stats'!F:F,MATCH($C84,'Weekly Stats'!$A:$A,0)),"")</f>
        <v>419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24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162</v>
      </c>
      <c r="C86" s="42" t="str" cm="1">
        <f t="array" ref="C86">IFERROR(INDEX(Lineups!D:D,MATCH(B$71&amp;B86,Lineups!A:A&amp;Lineups!B:B,0)),"")</f>
        <v>Joe Brady</v>
      </c>
      <c r="D86" s="41">
        <f>IFERROR(INDEX('Weekly Stats'!AC:AC,MATCH(C86,'Weekly Stats'!AB:AB,0))-INDEX('Weekly Stats'!AD:AD,MATCH(C86,'Weekly Stats'!AB:AB,0)),"")</f>
        <v>3</v>
      </c>
    </row>
    <row r="87" spans="2:26" ht="13.5" thickTop="1"/>
  </sheetData>
  <hyperlinks>
    <hyperlink ref="E1" r:id="rId1" xr:uid="{5804CF26-0F58-400A-9A20-4A001471F7A0}"/>
    <hyperlink ref="G1" r:id="rId2" xr:uid="{FF43F103-3C31-4BF8-9965-C3DDBE512C01}"/>
    <hyperlink ref="H1" r:id="rId3" xr:uid="{3E1EB271-E88B-4B69-8450-89957311BD73}"/>
    <hyperlink ref="I1" r:id="rId4" xr:uid="{8E53177F-28BD-405F-9770-AD355FEBF111}"/>
    <hyperlink ref="J1" r:id="rId5" xr:uid="{F9A57A8F-8A12-484D-B42F-E6656475A819}"/>
    <hyperlink ref="L1" r:id="rId6" xr:uid="{56720C8C-3D9E-4CD0-A419-B8CF21B09F85}"/>
    <hyperlink ref="K1" r:id="rId7" xr:uid="{64185BA6-5C15-4FD5-89F2-3F432E0D87D3}"/>
    <hyperlink ref="C1" r:id="rId8" xr:uid="{7E3AEC3C-0236-4BDA-A704-1EC62DEEEF97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78314-D668-4043-A363-A695882A8EBC}">
  <sheetPr codeName="Sheet23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4.710937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9</v>
      </c>
      <c r="B2" s="19" t="str">
        <f>IFERROR(INDEX(Data!I:I,MATCH(A2,Data!H:H,0)),"")</f>
        <v>Runnin' It Back... Again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408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144</v>
      </c>
      <c r="C4" s="27" t="str" cm="1">
        <f t="array" ref="C4">IFERROR(INDEX(Lineups!D:D,MATCH(B$2&amp;B4,Lineups!A:A&amp;Lineups!B:B,0)),"")</f>
        <v>Josh Allen</v>
      </c>
      <c r="D4">
        <f>IFERROR(INDEX('Weekly Stats'!B:B,MATCH($C4,'Weekly Stats'!$A:$A,0)),"")</f>
        <v>12</v>
      </c>
      <c r="E4">
        <f>IFERROR(INDEX('Weekly Stats'!C:C,MATCH($C4,'Weekly Stats'!$A:$A,0)),"")</f>
        <v>19</v>
      </c>
      <c r="F4">
        <f>IFERROR(INDEX('Weekly Stats'!D:D,MATCH($C4,'Weekly Stats'!$A:$A,0)),"")</f>
        <v>210</v>
      </c>
      <c r="G4">
        <f>IFERROR(INDEX('Weekly Stats'!E:E,MATCH($C4,'Weekly Stats'!$A:$A,0)),"")</f>
        <v>1</v>
      </c>
      <c r="H4">
        <f>IFERROR(INDEX('Weekly Stats'!F:F,MATCH($C4,'Weekly Stats'!$A:$A,0)),"")</f>
        <v>1</v>
      </c>
      <c r="I4">
        <f>IFERROR(INDEX('Weekly Stats'!G:G,MATCH($C4,'Weekly Stats'!$A:$A,0)),"")</f>
        <v>10</v>
      </c>
      <c r="J4">
        <f>IFERROR(INDEX('Weekly Stats'!H:H,MATCH($C4,'Weekly Stats'!$A:$A,0)),"")</f>
        <v>121</v>
      </c>
      <c r="K4">
        <f>IFERROR(INDEX('Weekly Stats'!I:I,MATCH($C4,'Weekly Stats'!$A:$A,0)),"")</f>
        <v>1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1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0.63200000000000001</v>
      </c>
      <c r="Y4" s="47">
        <f>IFERROR(ROUND(J4/I4,2),"")</f>
        <v>12.1</v>
      </c>
      <c r="Z4" s="47" t="str">
        <f>IFERROR(ROUND(M4/L4,2),"")</f>
        <v/>
      </c>
    </row>
    <row r="5" spans="1:37">
      <c r="B5" t="s">
        <v>145</v>
      </c>
      <c r="C5" s="27" t="str" cm="1">
        <f t="array" ref="C5">IFERROR(INDEX(Lineups!D:D,MATCH(B$2&amp;B5,Lineups!A:A&amp;Lineups!B:B,0)),"")</f>
        <v>Matthew Stafford</v>
      </c>
      <c r="D5">
        <f>IFERROR(INDEX('Weekly Stats'!B:B,MATCH($C5,'Weekly Stats'!$A:$A,0)),"")</f>
        <v>40</v>
      </c>
      <c r="E5">
        <f>IFERROR(INDEX('Weekly Stats'!C:C,MATCH($C5,'Weekly Stats'!$A:$A,0)),"")</f>
        <v>54</v>
      </c>
      <c r="F5">
        <f>IFERROR(INDEX('Weekly Stats'!D:D,MATCH($C5,'Weekly Stats'!$A:$A,0)),"")</f>
        <v>383</v>
      </c>
      <c r="G5">
        <f>IFERROR(INDEX('Weekly Stats'!E:E,MATCH($C5,'Weekly Stats'!$A:$A,0)),"")</f>
        <v>3</v>
      </c>
      <c r="H5">
        <f>IFERROR(INDEX('Weekly Stats'!F:F,MATCH($C5,'Weekly Stats'!$A:$A,0)),"")</f>
        <v>0</v>
      </c>
      <c r="I5">
        <f>IFERROR(INDEX('Weekly Stats'!G:G,MATCH($C5,'Weekly Stats'!$A:$A,0)),"")</f>
        <v>0</v>
      </c>
      <c r="J5">
        <f>IFERROR(INDEX('Weekly Stats'!H:H,MATCH($C5,'Weekly Stats'!$A:$A,0)),"")</f>
        <v>0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0.74099999999999999</v>
      </c>
      <c r="Y5" s="47" t="str">
        <f t="shared" ref="Y5:Y12" si="2">IFERROR(ROUND(J5/I5,2),"")</f>
        <v/>
      </c>
      <c r="Z5" s="47" t="str">
        <f t="shared" ref="Z5:Z12" si="3">IFERROR(ROUND(M5/L5,2),"")</f>
        <v/>
      </c>
    </row>
    <row r="6" spans="1:37">
      <c r="B6" t="s">
        <v>148</v>
      </c>
      <c r="C6" s="27" t="str" cm="1">
        <f t="array" ref="C6">IFERROR(INDEX(Lineups!D:D,MATCH(B$2&amp;B6,Lineups!A:A&amp;Lineups!B:B,0)),"")</f>
        <v>Jonathan Taylor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15</v>
      </c>
      <c r="J6">
        <f>IFERROR(INDEX('Weekly Stats'!H:H,MATCH($C6,'Weekly Stats'!$A:$A,0)),"")</f>
        <v>45</v>
      </c>
      <c r="K6">
        <f>IFERROR(INDEX('Weekly Stats'!I:I,MATCH($C6,'Weekly Stats'!$A:$A,0)),"")</f>
        <v>0</v>
      </c>
      <c r="L6">
        <f>IFERROR(INDEX('Weekly Stats'!J:J,MATCH($C6,'Weekly Stats'!$A:$A,0)),"")</f>
        <v>3</v>
      </c>
      <c r="M6">
        <f>IFERROR(INDEX('Weekly Stats'!K:K,MATCH($C6,'Weekly Stats'!$A:$A,0)),"")</f>
        <v>37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3</v>
      </c>
      <c r="Z6" s="47">
        <f t="shared" si="3"/>
        <v>12.33</v>
      </c>
    </row>
    <row r="7" spans="1:37">
      <c r="B7" t="s">
        <v>149</v>
      </c>
      <c r="C7" s="27" t="str" cm="1">
        <f t="array" ref="C7">IFERROR(INDEX(Lineups!D:D,MATCH(B$2&amp;B7,Lineups!A:A&amp;Lineups!B:B,0)),"")</f>
        <v>Emanuel Wilson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20</v>
      </c>
      <c r="J7">
        <f>IFERROR(INDEX('Weekly Stats'!H:H,MATCH($C7,'Weekly Stats'!$A:$A,0)),"")</f>
        <v>61</v>
      </c>
      <c r="K7">
        <f>IFERROR(INDEX('Weekly Stats'!I:I,MATCH($C7,'Weekly Stats'!$A:$A,0)),"")</f>
        <v>1</v>
      </c>
      <c r="L7">
        <f>IFERROR(INDEX('Weekly Stats'!J:J,MATCH($C7,'Weekly Stats'!$A:$A,0)),"")</f>
        <v>2</v>
      </c>
      <c r="M7">
        <f>IFERROR(INDEX('Weekly Stats'!K:K,MATCH($C7,'Weekly Stats'!$A:$A,0)),"")</f>
        <v>11</v>
      </c>
      <c r="N7">
        <f>IFERROR(INDEX('Weekly Stats'!L:L,MATCH($C7,'Weekly Stats'!$A:$A,0)),"")</f>
        <v>0</v>
      </c>
      <c r="O7">
        <f>IFERROR(INDEX('Weekly Stats'!M:M,MATCH($C7,'Weekly Stats'!$A:$A,0)),"")</f>
        <v>1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3.05</v>
      </c>
      <c r="Z7" s="47">
        <f t="shared" si="3"/>
        <v>5.5</v>
      </c>
    </row>
    <row r="8" spans="1:37">
      <c r="B8" t="s">
        <v>150</v>
      </c>
      <c r="C8" s="27" t="str" cm="1">
        <f t="array" ref="C8">IFERROR(INDEX(Lineups!D:D,MATCH(B$2&amp;B8,Lineups!A:A&amp;Lineups!B:B,0)),"")</f>
        <v>Najee Harris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5</v>
      </c>
      <c r="J8">
        <f>IFERROR(INDEX('Weekly Stats'!H:H,MATCH($C8,'Weekly Stats'!$A:$A,0)),"")</f>
        <v>9</v>
      </c>
      <c r="K8">
        <f>IFERROR(INDEX('Weekly Stats'!I:I,MATCH($C8,'Weekly Stats'!$A:$A,0)),"")</f>
        <v>0</v>
      </c>
      <c r="L8">
        <f>IFERROR(INDEX('Weekly Stats'!J:J,MATCH($C8,'Weekly Stats'!$A:$A,0)),"")</f>
        <v>1</v>
      </c>
      <c r="M8">
        <f>IFERROR(INDEX('Weekly Stats'!K:K,MATCH($C8,'Weekly Stats'!$A:$A,0)),"")</f>
        <v>5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1.8</v>
      </c>
      <c r="Z8" s="47">
        <f t="shared" si="3"/>
        <v>5</v>
      </c>
    </row>
    <row r="9" spans="1:37">
      <c r="B9" t="s">
        <v>154</v>
      </c>
      <c r="C9" s="27" t="str" cm="1">
        <f t="array" ref="C9">IFERROR(INDEX(Lineups!D:D,MATCH(B$2&amp;B9,Lineups!A:A&amp;Lineups!B:B,0)),"")</f>
        <v>Justin Jefferson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1</v>
      </c>
      <c r="J9">
        <f>IFERROR(INDEX('Weekly Stats'!H:H,MATCH($C9,'Weekly Stats'!$A:$A,0)),"")</f>
        <v>-11</v>
      </c>
      <c r="K9">
        <f>IFERROR(INDEX('Weekly Stats'!I:I,MATCH($C9,'Weekly Stats'!$A:$A,0)),"")</f>
        <v>0</v>
      </c>
      <c r="L9">
        <f>IFERROR(INDEX('Weekly Stats'!J:J,MATCH($C9,'Weekly Stats'!$A:$A,0)),"")</f>
        <v>6</v>
      </c>
      <c r="M9">
        <f>IFERROR(INDEX('Weekly Stats'!K:K,MATCH($C9,'Weekly Stats'!$A:$A,0)),"")</f>
        <v>79</v>
      </c>
      <c r="N9">
        <f>IFERROR(INDEX('Weekly Stats'!L:L,MATCH($C9,'Weekly Stats'!$A:$A,0)),"")</f>
        <v>1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>
        <f t="shared" si="2"/>
        <v>-11</v>
      </c>
      <c r="Z9" s="47">
        <f t="shared" si="3"/>
        <v>13.17</v>
      </c>
    </row>
    <row r="10" spans="1:37">
      <c r="B10" t="s">
        <v>155</v>
      </c>
      <c r="C10" s="27" t="str" cm="1">
        <f t="array" ref="C10">IFERROR(INDEX(Lineups!D:D,MATCH(B$2&amp;B10,Lineups!A:A&amp;Lineups!B:B,0)),"")</f>
        <v>Nico Collins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5</v>
      </c>
      <c r="M10">
        <f>IFERROR(INDEX('Weekly Stats'!K:K,MATCH($C10,'Weekly Stats'!$A:$A,0)),"")</f>
        <v>56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11.2</v>
      </c>
    </row>
    <row r="11" spans="1:37">
      <c r="B11" t="s">
        <v>156</v>
      </c>
      <c r="C11" s="27" t="str" cm="1">
        <f t="array" ref="C11">IFERROR(INDEX(Lineups!D:D,MATCH(B$2&amp;B11,Lineups!A:A&amp;Lineups!B:B,0)),"")</f>
        <v>Parker Washington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6</v>
      </c>
      <c r="M11">
        <f>IFERROR(INDEX('Weekly Stats'!K:K,MATCH($C11,'Weekly Stats'!$A:$A,0)),"")</f>
        <v>124</v>
      </c>
      <c r="N11">
        <f>IFERROR(INDEX('Weekly Stats'!L:L,MATCH($C11,'Weekly Stats'!$A:$A,0)),"")</f>
        <v>2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20.67</v>
      </c>
    </row>
    <row r="12" spans="1:37" ht="13.5" thickBot="1">
      <c r="B12" t="s">
        <v>160</v>
      </c>
      <c r="C12" s="27" t="str" cm="1">
        <f t="array" ref="C12">IFERROR(INDEX(Lineups!D:D,MATCH(B$2&amp;B12,Lineups!A:A&amp;Lineups!B:B,0)),"")</f>
        <v>Evan McPherson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1</v>
      </c>
      <c r="R12">
        <f>IFERROR(INDEX('Weekly Stats'!P:P,MATCH($C12,'Weekly Stats'!$A:$A,0)),"")</f>
        <v>1</v>
      </c>
      <c r="S12">
        <f>IFERROR(INDEX('Weekly Stats'!Q:Q,MATCH($C12,'Weekly Stats'!$A:$A,0)),"")</f>
        <v>0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4</v>
      </c>
      <c r="W12">
        <f t="shared" si="0"/>
        <v>7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52</v>
      </c>
      <c r="E13" s="40">
        <f t="shared" ref="E13:Q13" si="5">SUM(E4:E12)</f>
        <v>73</v>
      </c>
      <c r="F13" s="40">
        <f t="shared" si="5"/>
        <v>593</v>
      </c>
      <c r="G13" s="40">
        <f t="shared" si="5"/>
        <v>4</v>
      </c>
      <c r="H13" s="40">
        <f t="shared" si="5"/>
        <v>1</v>
      </c>
      <c r="I13" s="40">
        <f t="shared" si="5"/>
        <v>51</v>
      </c>
      <c r="J13" s="40">
        <f t="shared" si="5"/>
        <v>225</v>
      </c>
      <c r="K13" s="40">
        <f t="shared" si="5"/>
        <v>2</v>
      </c>
      <c r="L13" s="40">
        <f t="shared" si="5"/>
        <v>23</v>
      </c>
      <c r="M13" s="40">
        <f t="shared" si="5"/>
        <v>312</v>
      </c>
      <c r="N13" s="40">
        <f t="shared" si="5"/>
        <v>3</v>
      </c>
      <c r="O13" s="40">
        <f t="shared" si="5"/>
        <v>1</v>
      </c>
      <c r="P13" s="40">
        <f t="shared" si="5"/>
        <v>1</v>
      </c>
      <c r="Q13" s="40">
        <f t="shared" si="5"/>
        <v>1</v>
      </c>
      <c r="R13" s="40">
        <f t="shared" ref="R13:W13" si="6">SUM(R4:R12)</f>
        <v>1</v>
      </c>
      <c r="S13" s="40">
        <f t="shared" si="6"/>
        <v>0</v>
      </c>
      <c r="T13" s="40">
        <f t="shared" si="6"/>
        <v>0</v>
      </c>
      <c r="U13" s="40">
        <f t="shared" si="6"/>
        <v>0</v>
      </c>
      <c r="V13" s="40">
        <f t="shared" si="6"/>
        <v>4</v>
      </c>
      <c r="W13" s="40">
        <f t="shared" si="6"/>
        <v>7</v>
      </c>
      <c r="X13" s="46">
        <f>IFERROR(ROUND(D13/E13,3),0)</f>
        <v>0.71199999999999997</v>
      </c>
      <c r="Y13" s="48">
        <f>IFERROR(ROUND(J13/I13,2),0)</f>
        <v>4.41</v>
      </c>
      <c r="Z13" s="48">
        <f>IFERROR(ROUND(M13/L13,2),0)</f>
        <v>13.57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161</v>
      </c>
      <c r="C15" s="27" t="str" cm="1">
        <f t="array" ref="C15">IFERROR(INDEX(Lineups!D:D,MATCH(B$2&amp;B15,Lineups!A:A&amp;Lineups!B:B,0)),"")</f>
        <v>Seattle Seahawks</v>
      </c>
      <c r="D15" s="41">
        <f>IFERROR(INDEX('Weekly Stats'!C:C,MATCH($C15,'Weekly Stats'!$A:$A,0)),"")</f>
        <v>3</v>
      </c>
      <c r="E15" s="41">
        <f>IFERROR(INDEX('Weekly Stats'!D:D,MATCH($C15,'Weekly Stats'!$A:$A,0)),"")</f>
        <v>2</v>
      </c>
      <c r="F15" s="41">
        <f>IFERROR(INDEX('Weekly Stats'!E:E,MATCH($C15,'Weekly Stats'!$A:$A,0)),"")</f>
        <v>1</v>
      </c>
      <c r="G15" s="41">
        <f>IFERROR(INDEX('Weekly Stats'!F:F,MATCH($C15,'Weekly Stats'!$A:$A,0)),"")</f>
        <v>269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32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162</v>
      </c>
      <c r="C17" s="42" t="str" cm="1">
        <f t="array" ref="C17">IFERROR(INDEX(Lineups!D:D,MATCH(B$2&amp;B17,Lineups!A:A&amp;Lineups!B:B,0)),"")</f>
        <v>Mike MacDonald</v>
      </c>
      <c r="D17" s="41">
        <f>IFERROR(INDEX('Weekly Stats'!AC:AC,MATCH(C17,'Weekly Stats'!AB:AB,0))-INDEX('Weekly Stats'!AD:AD,MATCH(C17,'Weekly Stats'!AB:AB,0)),"")</f>
        <v>-3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4</v>
      </c>
      <c r="E20" s="7">
        <f t="shared" ref="E20:I20" si="7">SUM(E21:E22)</f>
        <v>8</v>
      </c>
      <c r="F20" s="7">
        <f t="shared" si="7"/>
        <v>6</v>
      </c>
      <c r="G20" s="7">
        <f t="shared" si="7"/>
        <v>0</v>
      </c>
      <c r="H20" s="7">
        <f t="shared" si="7"/>
        <v>6</v>
      </c>
      <c r="I20" s="7">
        <f t="shared" si="7"/>
        <v>0</v>
      </c>
      <c r="J20" s="7">
        <f>SUM(J21:J22)</f>
        <v>0</v>
      </c>
      <c r="K20" s="7">
        <f t="shared" ref="K20:Y20" si="8">SUM(K21:K22)</f>
        <v>6</v>
      </c>
      <c r="L20" s="7">
        <f t="shared" si="8"/>
        <v>6</v>
      </c>
      <c r="M20" s="7">
        <f t="shared" si="8"/>
        <v>4</v>
      </c>
      <c r="N20" s="7">
        <f t="shared" si="8"/>
        <v>2</v>
      </c>
      <c r="O20" s="7">
        <f t="shared" si="8"/>
        <v>2</v>
      </c>
      <c r="P20" s="7">
        <f t="shared" si="8"/>
        <v>0</v>
      </c>
      <c r="Q20" s="7">
        <f t="shared" si="8"/>
        <v>3</v>
      </c>
      <c r="R20" s="7">
        <f t="shared" si="8"/>
        <v>1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-8</v>
      </c>
      <c r="W20" s="7">
        <f t="shared" si="8"/>
        <v>-5</v>
      </c>
      <c r="X20" s="7">
        <f t="shared" si="8"/>
        <v>0</v>
      </c>
      <c r="Y20" s="7">
        <f t="shared" si="8"/>
        <v>0</v>
      </c>
      <c r="Z20" s="7">
        <f>SUM(Z21:Z22)</f>
        <v>-2</v>
      </c>
      <c r="AA20" s="7">
        <f t="shared" ref="AA20" si="9">SUM(AA21:AA22)</f>
        <v>0</v>
      </c>
      <c r="AB20" s="7">
        <f>SUM(D20:AA20)</f>
        <v>33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33</v>
      </c>
    </row>
    <row r="21" spans="1:32">
      <c r="B21" s="5"/>
      <c r="C21" s="4" t="s">
        <v>26</v>
      </c>
      <c r="D21">
        <f>IFERROR(IF(X13&gt;=0.69,2,0),0)</f>
        <v>2</v>
      </c>
      <c r="E21">
        <f>IF(F13&gt;=575,2,0)</f>
        <v>2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2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-2</v>
      </c>
      <c r="W21">
        <f>IF(G40&lt;=275,-2,0)</f>
        <v>-2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6</v>
      </c>
      <c r="F22">
        <f>IF(G13&gt;G38,6,0)</f>
        <v>6</v>
      </c>
      <c r="G22">
        <f>IF(H13&lt;H38,2,0)</f>
        <v>0</v>
      </c>
      <c r="H22">
        <f>IF(J13&gt;J38,6,0)</f>
        <v>6</v>
      </c>
      <c r="I22">
        <f>IF(K13&gt;K38,6,0)</f>
        <v>0</v>
      </c>
      <c r="J22">
        <f>IFERROR(IF(Y13&gt;Y38,3,0),0)</f>
        <v>0</v>
      </c>
      <c r="K22">
        <f>IF(M13&gt;M38,6,0)</f>
        <v>6</v>
      </c>
      <c r="L22">
        <f>IF(N13&gt;N38,6,0)</f>
        <v>6</v>
      </c>
      <c r="M22">
        <f>IFERROR(IF(Z13&gt;Z38,2,0),0)</f>
        <v>2</v>
      </c>
      <c r="N22">
        <f>IF(L13&gt;L38,2,0)</f>
        <v>2</v>
      </c>
      <c r="O22">
        <f>IF(P13&gt;P38,2,0)</f>
        <v>2</v>
      </c>
      <c r="P22">
        <f>IF(O13&lt;O38,3,0)</f>
        <v>0</v>
      </c>
      <c r="Q22">
        <f>IFERROR(IF(W13&gt;W38,3,0),0)</f>
        <v>3</v>
      </c>
      <c r="R22">
        <f>IF(R13&gt;R38,1,0)</f>
        <v>1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-6</v>
      </c>
      <c r="W22">
        <f>IF(G15&lt;=G40,0,-3)</f>
        <v>-3</v>
      </c>
      <c r="X22">
        <f>IF(D15&gt;=D40,0,-2)</f>
        <v>0</v>
      </c>
      <c r="Y22">
        <f>IF(E15&gt;=E40,0,-2)</f>
        <v>0</v>
      </c>
      <c r="Z22">
        <f>IF(F15&gt;=F40,0,-2)</f>
        <v>-2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0</v>
      </c>
      <c r="F23">
        <f>IF(G38&gt;G13,6,0)</f>
        <v>0</v>
      </c>
      <c r="G23">
        <f>IF(H38&lt;H13,2,0)</f>
        <v>2</v>
      </c>
      <c r="H23">
        <f>IF(J38&gt;J13,6,0)</f>
        <v>0</v>
      </c>
      <c r="I23">
        <f>IF(K38&gt;K13,6,0)</f>
        <v>0</v>
      </c>
      <c r="J23">
        <f>IFERROR(IF(Y38&gt;Y13,3,0),0)</f>
        <v>3</v>
      </c>
      <c r="K23">
        <f>IF(M38&gt;M13,6,0)</f>
        <v>0</v>
      </c>
      <c r="L23">
        <f>IF(N38&gt;N13,6,0)</f>
        <v>0</v>
      </c>
      <c r="M23">
        <f>IFERROR(IF(Z38&gt;Z13,2,0),0)</f>
        <v>0</v>
      </c>
      <c r="N23">
        <f>IF(L38&gt;L13,2,0)</f>
        <v>0</v>
      </c>
      <c r="O23">
        <f>IF(P38&gt;P13,2,0)</f>
        <v>0</v>
      </c>
      <c r="P23">
        <f>IF(O38&lt;O13,3,0)</f>
        <v>3</v>
      </c>
      <c r="Q23">
        <f>IFERROR(IF(W38&gt;W13,3,0),0)</f>
        <v>0</v>
      </c>
      <c r="R23">
        <f>IF(R38&gt;R13,1,0)</f>
        <v>0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0</v>
      </c>
      <c r="X23">
        <f>IF(D40&gt;=D15,0,-2)</f>
        <v>-2</v>
      </c>
      <c r="Y23">
        <f>IF(E40&gt;=E15,0,-2)</f>
        <v>-2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2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-2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0</v>
      </c>
      <c r="F25" s="7">
        <f t="shared" si="10"/>
        <v>0</v>
      </c>
      <c r="G25" s="7">
        <f t="shared" si="10"/>
        <v>2</v>
      </c>
      <c r="H25" s="7">
        <f t="shared" si="10"/>
        <v>0</v>
      </c>
      <c r="I25" s="7">
        <f t="shared" si="10"/>
        <v>0</v>
      </c>
      <c r="J25" s="7">
        <f t="shared" si="10"/>
        <v>5</v>
      </c>
      <c r="K25" s="7">
        <f t="shared" si="10"/>
        <v>0</v>
      </c>
      <c r="L25" s="7">
        <f t="shared" si="10"/>
        <v>0</v>
      </c>
      <c r="M25" s="7">
        <f t="shared" si="10"/>
        <v>0</v>
      </c>
      <c r="N25" s="7">
        <f t="shared" si="10"/>
        <v>0</v>
      </c>
      <c r="O25" s="7">
        <f t="shared" si="10"/>
        <v>0</v>
      </c>
      <c r="P25" s="7">
        <f t="shared" si="10"/>
        <v>3</v>
      </c>
      <c r="Q25" s="7">
        <f t="shared" si="10"/>
        <v>0</v>
      </c>
      <c r="R25" s="7">
        <f t="shared" si="10"/>
        <v>0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0</v>
      </c>
      <c r="W25" s="7">
        <f t="shared" si="10"/>
        <v>-2</v>
      </c>
      <c r="X25" s="7">
        <f t="shared" si="10"/>
        <v>-2</v>
      </c>
      <c r="Y25" s="7">
        <f t="shared" si="10"/>
        <v>-2</v>
      </c>
      <c r="Z25" s="7">
        <f t="shared" si="10"/>
        <v>0</v>
      </c>
      <c r="AA25" s="7">
        <f t="shared" si="10"/>
        <v>0</v>
      </c>
      <c r="AB25" s="7">
        <f>SUM(D25:AA25)</f>
        <v>4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4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409</v>
      </c>
      <c r="U26" s="21" t="s">
        <v>408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10</v>
      </c>
      <c r="B27" s="19" t="str">
        <f>IFERROR(INDEX(Data!I:I,MATCH(A27,Data!H:H,0)),"")</f>
        <v>Sekundeez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408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144</v>
      </c>
      <c r="C29" s="27" t="str" cm="1">
        <f t="array" ref="C29">IFERROR(INDEX(Lineups!D:D,MATCH(B$27&amp;B29,Lineups!A:A&amp;Lineups!B:B,0)),"")</f>
        <v>Daniel Jones</v>
      </c>
      <c r="D29">
        <f>IFERROR(INDEX('Weekly Stats'!B:B,MATCH($C29,'Weekly Stats'!$A:$A,0)),"")</f>
        <v>24</v>
      </c>
      <c r="E29">
        <f>IFERROR(INDEX('Weekly Stats'!C:C,MATCH($C29,'Weekly Stats'!$A:$A,0)),"")</f>
        <v>44</v>
      </c>
      <c r="F29">
        <f>IFERROR(INDEX('Weekly Stats'!D:D,MATCH($C29,'Weekly Stats'!$A:$A,0)),"")</f>
        <v>267</v>
      </c>
      <c r="G29">
        <f>IFERROR(INDEX('Weekly Stats'!E:E,MATCH($C29,'Weekly Stats'!$A:$A,0)),"")</f>
        <v>0</v>
      </c>
      <c r="H29">
        <f>IFERROR(INDEX('Weekly Stats'!F:F,MATCH($C29,'Weekly Stats'!$A:$A,0)),"")</f>
        <v>0</v>
      </c>
      <c r="I29">
        <f>IFERROR(INDEX('Weekly Stats'!G:G,MATCH($C29,'Weekly Stats'!$A:$A,0)),"")</f>
        <v>3</v>
      </c>
      <c r="J29">
        <f>IFERROR(INDEX('Weekly Stats'!H:H,MATCH($C29,'Weekly Stats'!$A:$A,0)),"")</f>
        <v>4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0.54500000000000004</v>
      </c>
      <c r="Y29" s="47">
        <f>IFERROR(ROUND(J29/I29,2),"")</f>
        <v>1.33</v>
      </c>
      <c r="Z29" s="47" t="str">
        <f>IFERROR(ROUND(M29/L29,2),"")</f>
        <v/>
      </c>
    </row>
    <row r="30" spans="1:32">
      <c r="B30" t="s">
        <v>145</v>
      </c>
      <c r="C30" s="27" t="str" cm="1">
        <f t="array" ref="C30">IFERROR(INDEX(Lineups!D:D,MATCH(B$27&amp;B30,Lineups!A:A&amp;Lineups!B:B,0)),"")</f>
        <v>Fernando Mendoza</v>
      </c>
      <c r="D30">
        <f>IFERROR(INDEX('Weekly Stats'!B:B,MATCH($C30,'Weekly Stats'!$A:$A,0)),"")</f>
        <v>6</v>
      </c>
      <c r="E30">
        <f>IFERROR(INDEX('Weekly Stats'!C:C,MATCH($C30,'Weekly Stats'!$A:$A,0)),"")</f>
        <v>8</v>
      </c>
      <c r="F30">
        <f>IFERROR(INDEX('Weekly Stats'!D:D,MATCH($C30,'Weekly Stats'!$A:$A,0)),"")</f>
        <v>48</v>
      </c>
      <c r="G30">
        <f>IFERROR(INDEX('Weekly Stats'!E:E,MATCH($C30,'Weekly Stats'!$A:$A,0)),"")</f>
        <v>0</v>
      </c>
      <c r="H30">
        <f>IFERROR(INDEX('Weekly Stats'!F:F,MATCH($C30,'Weekly Stats'!$A:$A,0)),"")</f>
        <v>0</v>
      </c>
      <c r="I30">
        <f>IFERROR(INDEX('Weekly Stats'!G:G,MATCH($C30,'Weekly Stats'!$A:$A,0)),"")</f>
        <v>1</v>
      </c>
      <c r="J30">
        <f>IFERROR(INDEX('Weekly Stats'!H:H,MATCH($C30,'Weekly Stats'!$A:$A,0)),"")</f>
        <v>3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0.75</v>
      </c>
      <c r="Y30" s="47">
        <f t="shared" ref="Y30:Y37" si="13">IFERROR(ROUND(J30/I30,2),"")</f>
        <v>3</v>
      </c>
      <c r="Z30" s="47" t="str">
        <f t="shared" ref="Z30:Z37" si="14">IFERROR(ROUND(M30/L30,2),"")</f>
        <v/>
      </c>
    </row>
    <row r="31" spans="1:32">
      <c r="B31" t="s">
        <v>148</v>
      </c>
      <c r="C31" s="27" t="str" cm="1">
        <f t="array" ref="C31">IFERROR(INDEX(Lineups!D:D,MATCH(B$27&amp;B31,Lineups!A:A&amp;Lineups!B:B,0)),"")</f>
        <v>Jahmyr Gibbs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25</v>
      </c>
      <c r="J31">
        <f>IFERROR(INDEX('Weekly Stats'!H:H,MATCH($C31,'Weekly Stats'!$A:$A,0)),"")</f>
        <v>151</v>
      </c>
      <c r="K31">
        <f>IFERROR(INDEX('Weekly Stats'!I:I,MATCH($C31,'Weekly Stats'!$A:$A,0)),"")</f>
        <v>2</v>
      </c>
      <c r="L31">
        <f>IFERROR(INDEX('Weekly Stats'!J:J,MATCH($C31,'Weekly Stats'!$A:$A,0)),"")</f>
        <v>5</v>
      </c>
      <c r="M31">
        <f>IFERROR(INDEX('Weekly Stats'!K:K,MATCH($C31,'Weekly Stats'!$A:$A,0)),"")</f>
        <v>56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6.04</v>
      </c>
      <c r="Z31" s="47">
        <f t="shared" si="14"/>
        <v>11.2</v>
      </c>
    </row>
    <row r="32" spans="1:32">
      <c r="B32" t="s">
        <v>149</v>
      </c>
      <c r="C32" s="27" t="str" cm="1">
        <f t="array" ref="C32">IFERROR(INDEX(Lineups!D:D,MATCH(B$27&amp;B32,Lineups!A:A&amp;Lineups!B:B,0)),"")</f>
        <v>TreVeyon Henderson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4</v>
      </c>
      <c r="J32">
        <f>IFERROR(INDEX('Weekly Stats'!H:H,MATCH($C32,'Weekly Stats'!$A:$A,0)),"")</f>
        <v>22</v>
      </c>
      <c r="K32">
        <f>IFERROR(INDEX('Weekly Stats'!I:I,MATCH($C32,'Weekly Stats'!$A:$A,0)),"")</f>
        <v>0</v>
      </c>
      <c r="L32">
        <f>IFERROR(INDEX('Weekly Stats'!J:J,MATCH($C32,'Weekly Stats'!$A:$A,0)),"")</f>
        <v>1</v>
      </c>
      <c r="M32">
        <f>IFERROR(INDEX('Weekly Stats'!K:K,MATCH($C32,'Weekly Stats'!$A:$A,0)),"")</f>
        <v>16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5.5</v>
      </c>
      <c r="Z32" s="47">
        <f t="shared" si="14"/>
        <v>16</v>
      </c>
    </row>
    <row r="33" spans="1:37">
      <c r="B33" t="s">
        <v>150</v>
      </c>
      <c r="C33" s="27" t="str" cm="1">
        <f t="array" ref="C33">IFERROR(INDEX(Lineups!D:D,MATCH(B$27&amp;B33,Lineups!A:A&amp;Lineups!B:B,0)),"")</f>
        <v>Tyler Allgeier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3</v>
      </c>
      <c r="J33">
        <f>IFERROR(INDEX('Weekly Stats'!H:H,MATCH($C33,'Weekly Stats'!$A:$A,0)),"")</f>
        <v>7</v>
      </c>
      <c r="K33">
        <f>IFERROR(INDEX('Weekly Stats'!I:I,MATCH($C33,'Weekly Stats'!$A:$A,0)),"")</f>
        <v>0</v>
      </c>
      <c r="L33">
        <f>IFERROR(INDEX('Weekly Stats'!J:J,MATCH($C33,'Weekly Stats'!$A:$A,0)),"")</f>
        <v>2</v>
      </c>
      <c r="M33">
        <f>IFERROR(INDEX('Weekly Stats'!K:K,MATCH($C33,'Weekly Stats'!$A:$A,0)),"")</f>
        <v>9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2.33</v>
      </c>
      <c r="Z33" s="47">
        <f t="shared" si="14"/>
        <v>4.5</v>
      </c>
    </row>
    <row r="34" spans="1:37">
      <c r="B34" t="s">
        <v>154</v>
      </c>
      <c r="C34" s="27" t="str" cm="1">
        <f t="array" ref="C34">IFERROR(INDEX(Lineups!D:D,MATCH(B$27&amp;B34,Lineups!A:A&amp;Lineups!B:B,0)),"")</f>
        <v>CeeDee Lamb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2</v>
      </c>
      <c r="M34">
        <f>IFERROR(INDEX('Weekly Stats'!K:K,MATCH($C34,'Weekly Stats'!$A:$A,0)),"")</f>
        <v>9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4.5</v>
      </c>
    </row>
    <row r="35" spans="1:37">
      <c r="B35" t="s">
        <v>155</v>
      </c>
      <c r="C35" s="27" t="str" cm="1">
        <f t="array" ref="C35">IFERROR(INDEX(Lineups!D:D,MATCH(B$27&amp;B35,Lineups!A:A&amp;Lineups!B:B,0)),"")</f>
        <v>Khalil Shakir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3</v>
      </c>
      <c r="M35">
        <f>IFERROR(INDEX('Weekly Stats'!K:K,MATCH($C35,'Weekly Stats'!$A:$A,0)),"")</f>
        <v>80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26.67</v>
      </c>
    </row>
    <row r="36" spans="1:37">
      <c r="B36" t="s">
        <v>156</v>
      </c>
      <c r="C36" s="27" t="str" cm="1">
        <f t="array" ref="C36">IFERROR(INDEX(Lineups!D:D,MATCH(B$27&amp;B36,Lineups!A:A&amp;Lineups!B:B,0)),"")</f>
        <v>Makai Lemon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5</v>
      </c>
      <c r="M36">
        <f>IFERROR(INDEX('Weekly Stats'!K:K,MATCH($C36,'Weekly Stats'!$A:$A,0)),"")</f>
        <v>43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8.6</v>
      </c>
    </row>
    <row r="37" spans="1:37" ht="13.5" thickBot="1">
      <c r="B37" t="s">
        <v>160</v>
      </c>
      <c r="C37" s="27" t="str" cm="1">
        <f t="array" ref="C37">IFERROR(INDEX(Lineups!D:D,MATCH(B$27&amp;B37,Lineups!A:A&amp;Lineups!B:B,0)),"")</f>
        <v>Harrison Mevis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0</v>
      </c>
      <c r="R37">
        <f>IFERROR(INDEX('Weekly Stats'!P:P,MATCH($C37,'Weekly Stats'!$A:$A,0)),"")</f>
        <v>0</v>
      </c>
      <c r="S37">
        <f>IFERROR(INDEX('Weekly Stats'!Q:Q,MATCH($C37,'Weekly Stats'!$A:$A,0)),"")</f>
        <v>0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4</v>
      </c>
      <c r="W37">
        <f t="shared" si="11"/>
        <v>4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30</v>
      </c>
      <c r="E38" s="40">
        <f t="shared" ref="E38:Q38" si="16">SUM(E29:E37)</f>
        <v>52</v>
      </c>
      <c r="F38" s="40">
        <f t="shared" si="16"/>
        <v>315</v>
      </c>
      <c r="G38" s="40">
        <f t="shared" si="16"/>
        <v>0</v>
      </c>
      <c r="H38" s="40">
        <f t="shared" si="16"/>
        <v>0</v>
      </c>
      <c r="I38" s="40">
        <f t="shared" si="16"/>
        <v>36</v>
      </c>
      <c r="J38" s="40">
        <f t="shared" si="16"/>
        <v>187</v>
      </c>
      <c r="K38" s="40">
        <f t="shared" si="16"/>
        <v>2</v>
      </c>
      <c r="L38" s="40">
        <f t="shared" si="16"/>
        <v>18</v>
      </c>
      <c r="M38" s="40">
        <f t="shared" si="16"/>
        <v>213</v>
      </c>
      <c r="N38" s="40">
        <f t="shared" si="16"/>
        <v>0</v>
      </c>
      <c r="O38" s="40">
        <f t="shared" si="16"/>
        <v>0</v>
      </c>
      <c r="P38" s="40">
        <f t="shared" si="16"/>
        <v>0</v>
      </c>
      <c r="Q38" s="40">
        <f t="shared" si="16"/>
        <v>0</v>
      </c>
      <c r="R38" s="40">
        <f t="shared" ref="R38:U38" si="17">SUM(R29:R37)</f>
        <v>0</v>
      </c>
      <c r="S38" s="40">
        <f t="shared" si="17"/>
        <v>0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4</v>
      </c>
      <c r="W38" s="40">
        <f t="shared" si="18"/>
        <v>4</v>
      </c>
      <c r="X38" s="46">
        <f>IFERROR(ROUND(D38/E38,3),0)</f>
        <v>0.57699999999999996</v>
      </c>
      <c r="Y38" s="48">
        <f>IFERROR(ROUND(J38/I38,2),0)</f>
        <v>5.19</v>
      </c>
      <c r="Z38" s="48">
        <f>IFERROR(ROUND(M38/L38,2),0)</f>
        <v>11.83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161</v>
      </c>
      <c r="C40" s="27" t="str" cm="1">
        <f t="array" ref="C40">IFERROR(INDEX(Lineups!D:D,MATCH(B$27&amp;B40,Lineups!A:A&amp;Lineups!B:B,0)),"")</f>
        <v>Minnesota Vikings</v>
      </c>
      <c r="D40" s="41">
        <f>IFERROR(INDEX('Weekly Stats'!C:C,MATCH($C40,'Weekly Stats'!$A:$A,0)),"")</f>
        <v>1</v>
      </c>
      <c r="E40" s="41">
        <f>IFERROR(INDEX('Weekly Stats'!D:D,MATCH($C40,'Weekly Stats'!$A:$A,0)),"")</f>
        <v>1</v>
      </c>
      <c r="F40" s="41">
        <f>IFERROR(INDEX('Weekly Stats'!E:E,MATCH($C40,'Weekly Stats'!$A:$A,0)),"")</f>
        <v>2</v>
      </c>
      <c r="G40" s="41">
        <f>IFERROR(INDEX('Weekly Stats'!F:F,MATCH($C40,'Weekly Stats'!$A:$A,0)),"")</f>
        <v>142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13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162</v>
      </c>
      <c r="C42" s="42" t="str" cm="1">
        <f t="array" ref="C42">IFERROR(INDEX(Lineups!D:D,MATCH(B$27&amp;B42,Lineups!A:A&amp;Lineups!B:B,0)),"")</f>
        <v>Nick Sirianni</v>
      </c>
      <c r="D42" s="41">
        <f>IFERROR(INDEX('Weekly Stats'!AC:AC,MATCH(C42,'Weekly Stats'!AB:AB,0))-INDEX('Weekly Stats'!AD:AD,MATCH(C42,'Weekly Stats'!AB:AB,0)),"")</f>
        <v>-2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9</v>
      </c>
      <c r="B46" s="19" t="str">
        <f>IFERROR(INDEX(Data!I:I,MATCH(A46,Data!H:H,0)),"")</f>
        <v>Runnin' It Back... Again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408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164</v>
      </c>
      <c r="C48" s="27" t="str" cm="1">
        <f t="array" ref="C48">IFERROR(INDEX(Lineups!D:D,MATCH(B$46&amp;B48,Lineups!A:A&amp;Lineups!B:B,0)),"")</f>
        <v>Josh Allen</v>
      </c>
      <c r="D48">
        <f>IFERROR(INDEX('Weekly Stats'!B:B,MATCH($C48,'Weekly Stats'!$A:$A,0)),"")</f>
        <v>12</v>
      </c>
      <c r="E48">
        <f>IFERROR(INDEX('Weekly Stats'!C:C,MATCH($C48,'Weekly Stats'!$A:$A,0)),"")</f>
        <v>19</v>
      </c>
      <c r="F48">
        <f>IFERROR(INDEX('Weekly Stats'!D:D,MATCH($C48,'Weekly Stats'!$A:$A,0)),"")</f>
        <v>210</v>
      </c>
      <c r="G48">
        <f>IFERROR(INDEX('Weekly Stats'!E:E,MATCH($C48,'Weekly Stats'!$A:$A,0)),"")</f>
        <v>1</v>
      </c>
      <c r="H48">
        <f>IFERROR(INDEX('Weekly Stats'!F:F,MATCH($C48,'Weekly Stats'!$A:$A,0)),"")</f>
        <v>1</v>
      </c>
      <c r="I48">
        <f>IFERROR(INDEX('Weekly Stats'!G:G,MATCH($C48,'Weekly Stats'!$A:$A,0)),"")</f>
        <v>10</v>
      </c>
      <c r="J48">
        <f>IFERROR(INDEX('Weekly Stats'!H:H,MATCH($C48,'Weekly Stats'!$A:$A,0)),"")</f>
        <v>121</v>
      </c>
      <c r="K48">
        <f>IFERROR(INDEX('Weekly Stats'!I:I,MATCH($C48,'Weekly Stats'!$A:$A,0)),"")</f>
        <v>1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1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0.63200000000000001</v>
      </c>
      <c r="Y48" s="47">
        <f>IFERROR(ROUND(J48/I48,2),"")</f>
        <v>12.1</v>
      </c>
      <c r="Z48" s="47" t="str">
        <f>IFERROR(ROUND(M48/L48,2),"")</f>
        <v/>
      </c>
    </row>
    <row r="49" spans="2:32">
      <c r="B49" t="s">
        <v>165</v>
      </c>
      <c r="C49" s="27" t="str" cm="1">
        <f t="array" ref="C49">IFERROR(INDEX(Lineups!D:D,MATCH(B$46&amp;B49,Lineups!A:A&amp;Lineups!B:B,0)),"")</f>
        <v>Matthew Stafford</v>
      </c>
      <c r="D49">
        <f>IFERROR(INDEX('Weekly Stats'!B:B,MATCH($C49,'Weekly Stats'!$A:$A,0)),"")</f>
        <v>40</v>
      </c>
      <c r="E49">
        <f>IFERROR(INDEX('Weekly Stats'!C:C,MATCH($C49,'Weekly Stats'!$A:$A,0)),"")</f>
        <v>54</v>
      </c>
      <c r="F49">
        <f>IFERROR(INDEX('Weekly Stats'!D:D,MATCH($C49,'Weekly Stats'!$A:$A,0)),"")</f>
        <v>383</v>
      </c>
      <c r="G49">
        <f>IFERROR(INDEX('Weekly Stats'!E:E,MATCH($C49,'Weekly Stats'!$A:$A,0)),"")</f>
        <v>3</v>
      </c>
      <c r="H49">
        <f>IFERROR(INDEX('Weekly Stats'!F:F,MATCH($C49,'Weekly Stats'!$A:$A,0)),"")</f>
        <v>0</v>
      </c>
      <c r="I49">
        <f>IFERROR(INDEX('Weekly Stats'!G:G,MATCH($C49,'Weekly Stats'!$A:$A,0)),"")</f>
        <v>0</v>
      </c>
      <c r="J49">
        <f>IFERROR(INDEX('Weekly Stats'!H:H,MATCH($C49,'Weekly Stats'!$A:$A,0)),"")</f>
        <v>0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0.74099999999999999</v>
      </c>
      <c r="Y49" s="47" t="str">
        <f t="shared" ref="Y49:Y56" si="21">IFERROR(ROUND(J49/I49,2),"")</f>
        <v/>
      </c>
      <c r="Z49" s="47" t="str">
        <f t="shared" ref="Z49:Z56" si="22">IFERROR(ROUND(M49/L49,2),"")</f>
        <v/>
      </c>
    </row>
    <row r="50" spans="2:32">
      <c r="B50" t="s">
        <v>168</v>
      </c>
      <c r="C50" s="27" t="str" cm="1">
        <f t="array" ref="C50">IFERROR(INDEX(Lineups!D:D,MATCH(B$46&amp;B50,Lineups!A:A&amp;Lineups!B:B,0)),"")</f>
        <v>Jonathan Taylor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15</v>
      </c>
      <c r="J50">
        <f>IFERROR(INDEX('Weekly Stats'!H:H,MATCH($C50,'Weekly Stats'!$A:$A,0)),"")</f>
        <v>45</v>
      </c>
      <c r="K50">
        <f>IFERROR(INDEX('Weekly Stats'!I:I,MATCH($C50,'Weekly Stats'!$A:$A,0)),"")</f>
        <v>0</v>
      </c>
      <c r="L50">
        <f>IFERROR(INDEX('Weekly Stats'!J:J,MATCH($C50,'Weekly Stats'!$A:$A,0)),"")</f>
        <v>3</v>
      </c>
      <c r="M50">
        <f>IFERROR(INDEX('Weekly Stats'!K:K,MATCH($C50,'Weekly Stats'!$A:$A,0)),"")</f>
        <v>37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3</v>
      </c>
      <c r="Z50" s="47">
        <f t="shared" si="22"/>
        <v>12.33</v>
      </c>
    </row>
    <row r="51" spans="2:32">
      <c r="B51" t="s">
        <v>169</v>
      </c>
      <c r="C51" s="27" t="str" cm="1">
        <f t="array" ref="C51">IFERROR(INDEX(Lineups!D:D,MATCH(B$46&amp;B51,Lineups!A:A&amp;Lineups!B:B,0)),"")</f>
        <v>Emanuel Wilson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20</v>
      </c>
      <c r="J51">
        <f>IFERROR(INDEX('Weekly Stats'!H:H,MATCH($C51,'Weekly Stats'!$A:$A,0)),"")</f>
        <v>61</v>
      </c>
      <c r="K51">
        <f>IFERROR(INDEX('Weekly Stats'!I:I,MATCH($C51,'Weekly Stats'!$A:$A,0)),"")</f>
        <v>1</v>
      </c>
      <c r="L51">
        <f>IFERROR(INDEX('Weekly Stats'!J:J,MATCH($C51,'Weekly Stats'!$A:$A,0)),"")</f>
        <v>2</v>
      </c>
      <c r="M51">
        <f>IFERROR(INDEX('Weekly Stats'!K:K,MATCH($C51,'Weekly Stats'!$A:$A,0)),"")</f>
        <v>11</v>
      </c>
      <c r="N51">
        <f>IFERROR(INDEX('Weekly Stats'!L:L,MATCH($C51,'Weekly Stats'!$A:$A,0)),"")</f>
        <v>0</v>
      </c>
      <c r="O51">
        <f>IFERROR(INDEX('Weekly Stats'!M:M,MATCH($C51,'Weekly Stats'!$A:$A,0)),"")</f>
        <v>1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3.05</v>
      </c>
      <c r="Z51" s="47">
        <f t="shared" si="22"/>
        <v>5.5</v>
      </c>
    </row>
    <row r="52" spans="2:32">
      <c r="B52" t="s">
        <v>170</v>
      </c>
      <c r="C52" s="27" t="str" cm="1">
        <f t="array" ref="C52">IFERROR(INDEX(Lineups!D:D,MATCH(B$46&amp;B52,Lineups!A:A&amp;Lineups!B:B,0)),"")</f>
        <v>Najee Harris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5</v>
      </c>
      <c r="J52">
        <f>IFERROR(INDEX('Weekly Stats'!H:H,MATCH($C52,'Weekly Stats'!$A:$A,0)),"")</f>
        <v>9</v>
      </c>
      <c r="K52">
        <f>IFERROR(INDEX('Weekly Stats'!I:I,MATCH($C52,'Weekly Stats'!$A:$A,0)),"")</f>
        <v>0</v>
      </c>
      <c r="L52">
        <f>IFERROR(INDEX('Weekly Stats'!J:J,MATCH($C52,'Weekly Stats'!$A:$A,0)),"")</f>
        <v>1</v>
      </c>
      <c r="M52">
        <f>IFERROR(INDEX('Weekly Stats'!K:K,MATCH($C52,'Weekly Stats'!$A:$A,0)),"")</f>
        <v>5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1.8</v>
      </c>
      <c r="Z52" s="47">
        <f t="shared" si="22"/>
        <v>5</v>
      </c>
    </row>
    <row r="53" spans="2:32">
      <c r="B53" t="s">
        <v>174</v>
      </c>
      <c r="C53" s="27" t="str" cm="1">
        <f t="array" ref="C53">IFERROR(INDEX(Lineups!D:D,MATCH(B$46&amp;B53,Lineups!A:A&amp;Lineups!B:B,0)),"")</f>
        <v>Justin Jefferson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1</v>
      </c>
      <c r="J53">
        <f>IFERROR(INDEX('Weekly Stats'!H:H,MATCH($C53,'Weekly Stats'!$A:$A,0)),"")</f>
        <v>-11</v>
      </c>
      <c r="K53">
        <f>IFERROR(INDEX('Weekly Stats'!I:I,MATCH($C53,'Weekly Stats'!$A:$A,0)),"")</f>
        <v>0</v>
      </c>
      <c r="L53">
        <f>IFERROR(INDEX('Weekly Stats'!J:J,MATCH($C53,'Weekly Stats'!$A:$A,0)),"")</f>
        <v>6</v>
      </c>
      <c r="M53">
        <f>IFERROR(INDEX('Weekly Stats'!K:K,MATCH($C53,'Weekly Stats'!$A:$A,0)),"")</f>
        <v>79</v>
      </c>
      <c r="N53">
        <f>IFERROR(INDEX('Weekly Stats'!L:L,MATCH($C53,'Weekly Stats'!$A:$A,0)),"")</f>
        <v>1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>
        <f t="shared" si="21"/>
        <v>-11</v>
      </c>
      <c r="Z53" s="47">
        <f t="shared" si="22"/>
        <v>13.17</v>
      </c>
    </row>
    <row r="54" spans="2:32">
      <c r="B54" t="s">
        <v>175</v>
      </c>
      <c r="C54" s="27" t="str" cm="1">
        <f t="array" ref="C54">IFERROR(INDEX(Lineups!D:D,MATCH(B$46&amp;B54,Lineups!A:A&amp;Lineups!B:B,0)),"")</f>
        <v>Nico Collins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5</v>
      </c>
      <c r="M54">
        <f>IFERROR(INDEX('Weekly Stats'!K:K,MATCH($C54,'Weekly Stats'!$A:$A,0)),"")</f>
        <v>56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11.2</v>
      </c>
    </row>
    <row r="55" spans="2:32">
      <c r="B55" t="s">
        <v>176</v>
      </c>
      <c r="C55" s="27" t="str" cm="1">
        <f t="array" ref="C55">IFERROR(INDEX(Lineups!D:D,MATCH(B$46&amp;B55,Lineups!A:A&amp;Lineups!B:B,0)),"")</f>
        <v>Parker Washington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6</v>
      </c>
      <c r="M55">
        <f>IFERROR(INDEX('Weekly Stats'!K:K,MATCH($C55,'Weekly Stats'!$A:$A,0)),"")</f>
        <v>124</v>
      </c>
      <c r="N55">
        <f>IFERROR(INDEX('Weekly Stats'!L:L,MATCH($C55,'Weekly Stats'!$A:$A,0)),"")</f>
        <v>2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20.67</v>
      </c>
    </row>
    <row r="56" spans="2:32" ht="13.5" thickBot="1">
      <c r="B56" t="s">
        <v>179</v>
      </c>
      <c r="C56" s="27" t="str" cm="1">
        <f t="array" ref="C56">IFERROR(INDEX(Lineups!D:D,MATCH(B$46&amp;B56,Lineups!A:A&amp;Lineups!B:B,0)),"")</f>
        <v>Evan McPherson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1</v>
      </c>
      <c r="R56">
        <f>IFERROR(INDEX('Weekly Stats'!P:P,MATCH($C56,'Weekly Stats'!$A:$A,0)),"")</f>
        <v>1</v>
      </c>
      <c r="S56">
        <f>IFERROR(INDEX('Weekly Stats'!Q:Q,MATCH($C56,'Weekly Stats'!$A:$A,0)),"")</f>
        <v>0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4</v>
      </c>
      <c r="W56">
        <f t="shared" si="19"/>
        <v>7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52</v>
      </c>
      <c r="E57" s="40">
        <f t="shared" ref="E57:W57" si="24">SUM(E48:E56)</f>
        <v>73</v>
      </c>
      <c r="F57" s="40">
        <f t="shared" si="24"/>
        <v>593</v>
      </c>
      <c r="G57" s="40">
        <f t="shared" si="24"/>
        <v>4</v>
      </c>
      <c r="H57" s="40">
        <f t="shared" si="24"/>
        <v>1</v>
      </c>
      <c r="I57" s="40">
        <f t="shared" si="24"/>
        <v>51</v>
      </c>
      <c r="J57" s="40">
        <f t="shared" si="24"/>
        <v>225</v>
      </c>
      <c r="K57" s="40">
        <f t="shared" si="24"/>
        <v>2</v>
      </c>
      <c r="L57" s="40">
        <f t="shared" si="24"/>
        <v>23</v>
      </c>
      <c r="M57" s="40">
        <f t="shared" si="24"/>
        <v>312</v>
      </c>
      <c r="N57" s="40">
        <f t="shared" si="24"/>
        <v>3</v>
      </c>
      <c r="O57" s="40">
        <f t="shared" si="24"/>
        <v>1</v>
      </c>
      <c r="P57" s="40">
        <f t="shared" si="24"/>
        <v>1</v>
      </c>
      <c r="Q57" s="40">
        <f t="shared" si="24"/>
        <v>1</v>
      </c>
      <c r="R57" s="40">
        <f t="shared" si="24"/>
        <v>1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4</v>
      </c>
      <c r="W57" s="40">
        <f t="shared" si="24"/>
        <v>7</v>
      </c>
      <c r="X57" s="46">
        <f>IFERROR(ROUND(D57/E57,3),0)</f>
        <v>0.71199999999999997</v>
      </c>
      <c r="Y57" s="48">
        <f>IFERROR(ROUND(J57/I57,2),0)</f>
        <v>4.41</v>
      </c>
      <c r="Z57" s="48">
        <f>IFERROR(ROUND(M57/L57,2),0)</f>
        <v>13.57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180</v>
      </c>
      <c r="C59" s="27" t="str" cm="1">
        <f t="array" ref="C59">IFERROR(INDEX(Lineups!D:D,MATCH(B$46&amp;B59,Lineups!A:A&amp;Lineups!B:B,0)),"")</f>
        <v>San Francisco 49ers</v>
      </c>
      <c r="D59" s="41">
        <f>IFERROR(INDEX('Weekly Stats'!C:C,MATCH($C59,'Weekly Stats'!$A:$A,0)),"")</f>
        <v>5</v>
      </c>
      <c r="E59" s="41">
        <f>IFERROR(INDEX('Weekly Stats'!D:D,MATCH($C59,'Weekly Stats'!$A:$A,0)),"")</f>
        <v>2</v>
      </c>
      <c r="F59" s="41">
        <f>IFERROR(INDEX('Weekly Stats'!E:E,MATCH($C59,'Weekly Stats'!$A:$A,0)),"")</f>
        <v>2</v>
      </c>
      <c r="G59" s="41">
        <f>IFERROR(INDEX('Weekly Stats'!F:F,MATCH($C59,'Weekly Stats'!$A:$A,0)),"")</f>
        <v>251</v>
      </c>
      <c r="H59" s="41">
        <f>IFERROR(INDEX('Weekly Stats'!K:K,MATCH($C59,'Weekly Stats'!$A:$A,0)),"")</f>
        <v>6</v>
      </c>
      <c r="I59" s="41">
        <f>IFERROR(INDEX('Weekly Stats'!G:G,MATCH($C59,'Weekly Stats'!$A:$A,0)),"")</f>
        <v>29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162</v>
      </c>
      <c r="C61" s="42" t="str" cm="1">
        <f t="array" ref="C61">IFERROR(INDEX(Lineups!D:D,MATCH(B$46&amp;B61,Lineups!A:A&amp;Lineups!B:B,0)),"")</f>
        <v>Mike MacDonald</v>
      </c>
      <c r="D61" s="41">
        <f>IFERROR(INDEX('Weekly Stats'!AC:AC,MATCH(C61,'Weekly Stats'!AB:AB,0))-INDEX('Weekly Stats'!AD:AD,MATCH(C61,'Weekly Stats'!AB:AB,0)),"")</f>
        <v>-3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4</v>
      </c>
      <c r="E64" s="7">
        <f t="shared" ref="E64:AA64" si="25">SUM(E65:E66)</f>
        <v>8</v>
      </c>
      <c r="F64" s="7">
        <f t="shared" si="25"/>
        <v>0</v>
      </c>
      <c r="G64" s="7">
        <f t="shared" si="25"/>
        <v>2</v>
      </c>
      <c r="H64" s="7">
        <f t="shared" si="25"/>
        <v>0</v>
      </c>
      <c r="I64" s="7">
        <f t="shared" si="25"/>
        <v>0</v>
      </c>
      <c r="J64" s="7">
        <f>SUM(J65:J66)</f>
        <v>0</v>
      </c>
      <c r="K64" s="7">
        <f t="shared" si="25"/>
        <v>6</v>
      </c>
      <c r="L64" s="7">
        <f t="shared" si="25"/>
        <v>0</v>
      </c>
      <c r="M64" s="7">
        <f t="shared" si="25"/>
        <v>4</v>
      </c>
      <c r="N64" s="7">
        <f t="shared" si="25"/>
        <v>0</v>
      </c>
      <c r="O64" s="7">
        <f t="shared" si="25"/>
        <v>0</v>
      </c>
      <c r="P64" s="7">
        <f t="shared" si="25"/>
        <v>0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0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24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24</v>
      </c>
    </row>
    <row r="65" spans="1:32">
      <c r="B65" s="5"/>
      <c r="C65" s="4" t="s">
        <v>26</v>
      </c>
      <c r="D65">
        <f>IFERROR(IF(X57&gt;=0.69,2,0),0)</f>
        <v>2</v>
      </c>
      <c r="E65">
        <f>IF(F57&gt;=575,2,0)</f>
        <v>2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2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WIN!</v>
      </c>
    </row>
    <row r="66" spans="1:32">
      <c r="B66" s="5"/>
      <c r="C66" s="4" t="s">
        <v>28</v>
      </c>
      <c r="D66">
        <f>IFERROR(IF(X57&gt;X82,2,0),0)</f>
        <v>2</v>
      </c>
      <c r="E66">
        <f>IF(F57&gt;F82,6,0)</f>
        <v>6</v>
      </c>
      <c r="F66">
        <f>IF(G57&gt;G82,6,0)</f>
        <v>0</v>
      </c>
      <c r="G66">
        <f>IF(H57&lt;H82,2,0)</f>
        <v>2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6</v>
      </c>
      <c r="L66">
        <f>IF(N57&gt;N82,6,0)</f>
        <v>0</v>
      </c>
      <c r="M66">
        <f>IFERROR(IF(Z57&gt;Z82,2,0),0)</f>
        <v>2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0</v>
      </c>
      <c r="F67">
        <f>IF(G82&gt;G57,6,0)</f>
        <v>0</v>
      </c>
      <c r="G67">
        <f>IF(H82&lt;H57,2,0)</f>
        <v>0</v>
      </c>
      <c r="H67">
        <f>IF(J82&gt;J57,6,0)</f>
        <v>6</v>
      </c>
      <c r="I67">
        <f>IF(K82&gt;K57,6,0)</f>
        <v>0</v>
      </c>
      <c r="J67">
        <f>IFERROR(IF(Y82&gt;Y57,3,0),0)</f>
        <v>3</v>
      </c>
      <c r="K67">
        <f>IF(M82&gt;M57,6,0)</f>
        <v>0</v>
      </c>
      <c r="L67">
        <f>IF(N82&gt;N57,6,0)</f>
        <v>0</v>
      </c>
      <c r="M67">
        <f>IFERROR(IF(Z82&gt;Z57,2,0),0)</f>
        <v>0</v>
      </c>
      <c r="N67">
        <f>IF(L82&gt;L57,2,0)</f>
        <v>0</v>
      </c>
      <c r="O67">
        <f>IF(P82&gt;P57,2,0)</f>
        <v>2</v>
      </c>
      <c r="P67">
        <f>IF(O82&lt;O57,3,0)</f>
        <v>0</v>
      </c>
      <c r="Q67">
        <f>IFERROR(IF(W82&gt;W57,3,0),0)</f>
        <v>3</v>
      </c>
      <c r="R67">
        <f>IF(R82&gt;R57,1,0)</f>
        <v>0</v>
      </c>
      <c r="S67">
        <f>IF(S82&gt;S57,2,0)</f>
        <v>0</v>
      </c>
      <c r="T67">
        <f>IF((T82+U82)&gt;(T57+U57),3,0)</f>
        <v>3</v>
      </c>
      <c r="U67" s="10" t="s">
        <v>27</v>
      </c>
      <c r="V67">
        <f>IF(I84&lt;=I59,0,-6)</f>
        <v>-6</v>
      </c>
      <c r="W67">
        <f>IF(G84&lt;=G59,0,-3)</f>
        <v>-3</v>
      </c>
      <c r="X67">
        <f>IF(D84&gt;=D59,0,-2)</f>
        <v>-2</v>
      </c>
      <c r="Y67">
        <f>IF(E84&gt;=E59,0,-2)</f>
        <v>-2</v>
      </c>
      <c r="Z67">
        <f>IF(F84&gt;=F59,0,-2)</f>
        <v>-2</v>
      </c>
      <c r="AA67">
        <f>IF(H84&gt;=H59,0,-5)</f>
        <v>-5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3</v>
      </c>
      <c r="I68">
        <f>IF(K82&gt;=4,2,0)</f>
        <v>0</v>
      </c>
      <c r="J68">
        <f>IFERROR(IF(Y82&gt;=4.5,2,0),0)</f>
        <v>2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1</v>
      </c>
      <c r="U68">
        <f>IF(U82&gt;=1,2,0)</f>
        <v>0</v>
      </c>
      <c r="V68">
        <f>IF(I59&lt;=14,-2,0)</f>
        <v>0</v>
      </c>
      <c r="W68">
        <f>IF(G59&lt;=275,-2,0)</f>
        <v>-2</v>
      </c>
      <c r="X68">
        <f>IF(B46="",0,IF(D59&gt;=5,-1,0))</f>
        <v>-1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Loss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0</v>
      </c>
      <c r="F69" s="7">
        <f t="shared" si="26"/>
        <v>0</v>
      </c>
      <c r="G69" s="7">
        <f t="shared" si="26"/>
        <v>0</v>
      </c>
      <c r="H69" s="7">
        <f t="shared" si="26"/>
        <v>9</v>
      </c>
      <c r="I69" s="7">
        <f t="shared" si="26"/>
        <v>0</v>
      </c>
      <c r="J69" s="7">
        <f t="shared" si="26"/>
        <v>5</v>
      </c>
      <c r="K69" s="7">
        <f t="shared" si="26"/>
        <v>0</v>
      </c>
      <c r="L69" s="7">
        <f t="shared" si="26"/>
        <v>0</v>
      </c>
      <c r="M69" s="7">
        <f t="shared" si="26"/>
        <v>0</v>
      </c>
      <c r="N69" s="7">
        <f t="shared" si="26"/>
        <v>0</v>
      </c>
      <c r="O69" s="7">
        <f t="shared" si="26"/>
        <v>2</v>
      </c>
      <c r="P69" s="7">
        <f t="shared" si="26"/>
        <v>0</v>
      </c>
      <c r="Q69" s="7">
        <f t="shared" si="26"/>
        <v>3</v>
      </c>
      <c r="R69" s="7">
        <f t="shared" si="26"/>
        <v>0</v>
      </c>
      <c r="S69" s="7">
        <f t="shared" si="26"/>
        <v>0</v>
      </c>
      <c r="T69" s="7">
        <f t="shared" si="26"/>
        <v>4</v>
      </c>
      <c r="U69" s="7">
        <f t="shared" si="26"/>
        <v>0</v>
      </c>
      <c r="V69" s="7">
        <f t="shared" si="26"/>
        <v>-6</v>
      </c>
      <c r="W69" s="7">
        <f t="shared" si="26"/>
        <v>-5</v>
      </c>
      <c r="X69" s="7">
        <f t="shared" si="26"/>
        <v>-3</v>
      </c>
      <c r="Y69" s="7">
        <f t="shared" si="26"/>
        <v>-2</v>
      </c>
      <c r="Z69" s="7">
        <f t="shared" si="26"/>
        <v>-2</v>
      </c>
      <c r="AA69" s="7">
        <f t="shared" si="26"/>
        <v>-5</v>
      </c>
      <c r="AB69" s="7">
        <f>SUM(D69:AA69)</f>
        <v>0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0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409</v>
      </c>
      <c r="U70" s="21" t="s">
        <v>408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4</v>
      </c>
      <c r="B71" s="19" t="str">
        <f>IFERROR(INDEX(Data!I:I,MATCH(A71,Data!H:H,0)),"")</f>
        <v>On these Brocks I will ...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408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164</v>
      </c>
      <c r="C73" s="27" t="str" cm="1">
        <f t="array" ref="C73">IFERROR(INDEX(Lineups!D:D,MATCH(B$71&amp;B73,Lineups!A:A&amp;Lineups!B:B,0)),"")</f>
        <v>Trevor Lawrence</v>
      </c>
      <c r="D73">
        <f>IFERROR(INDEX('Weekly Stats'!B:B,MATCH($C73,'Weekly Stats'!$A:$A,0)),"")</f>
        <v>24</v>
      </c>
      <c r="E73">
        <f>IFERROR(INDEX('Weekly Stats'!C:C,MATCH($C73,'Weekly Stats'!$A:$A,0)),"")</f>
        <v>39</v>
      </c>
      <c r="F73">
        <f>IFERROR(INDEX('Weekly Stats'!D:D,MATCH($C73,'Weekly Stats'!$A:$A,0)),"")</f>
        <v>331</v>
      </c>
      <c r="G73">
        <f>IFERROR(INDEX('Weekly Stats'!E:E,MATCH($C73,'Weekly Stats'!$A:$A,0)),"")</f>
        <v>2</v>
      </c>
      <c r="H73">
        <f>IFERROR(INDEX('Weekly Stats'!F:F,MATCH($C73,'Weekly Stats'!$A:$A,0)),"")</f>
        <v>1</v>
      </c>
      <c r="I73">
        <f>IFERROR(INDEX('Weekly Stats'!G:G,MATCH($C73,'Weekly Stats'!$A:$A,0)),"")</f>
        <v>3</v>
      </c>
      <c r="J73">
        <f>IFERROR(INDEX('Weekly Stats'!H:H,MATCH($C73,'Weekly Stats'!$A:$A,0)),"")</f>
        <v>25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0.61499999999999999</v>
      </c>
      <c r="Y73" s="47">
        <f>IFERROR(ROUND(J73/I73,2),"")</f>
        <v>8.33</v>
      </c>
      <c r="Z73" s="47" t="str">
        <f>IFERROR(ROUND(M73/L73,2),"")</f>
        <v/>
      </c>
    </row>
    <row r="74" spans="1:32">
      <c r="B74" t="s">
        <v>165</v>
      </c>
      <c r="C74" s="27" t="str" cm="1">
        <f t="array" ref="C74">IFERROR(INDEX(Lineups!D:D,MATCH(B$71&amp;B74,Lineups!A:A&amp;Lineups!B:B,0)),"")</f>
        <v>Brock Purdy</v>
      </c>
      <c r="D74">
        <f>IFERROR(INDEX('Weekly Stats'!B:B,MATCH($C74,'Weekly Stats'!$A:$A,0)),"")</f>
        <v>19</v>
      </c>
      <c r="E74">
        <f>IFERROR(INDEX('Weekly Stats'!C:C,MATCH($C74,'Weekly Stats'!$A:$A,0)),"")</f>
        <v>29</v>
      </c>
      <c r="F74">
        <f>IFERROR(INDEX('Weekly Stats'!D:D,MATCH($C74,'Weekly Stats'!$A:$A,0)),"")</f>
        <v>189</v>
      </c>
      <c r="G74">
        <f>IFERROR(INDEX('Weekly Stats'!E:E,MATCH($C74,'Weekly Stats'!$A:$A,0)),"")</f>
        <v>2</v>
      </c>
      <c r="H74">
        <f>IFERROR(INDEX('Weekly Stats'!F:F,MATCH($C74,'Weekly Stats'!$A:$A,0)),"")</f>
        <v>1</v>
      </c>
      <c r="I74">
        <f>IFERROR(INDEX('Weekly Stats'!G:G,MATCH($C74,'Weekly Stats'!$A:$A,0)),"")</f>
        <v>5</v>
      </c>
      <c r="J74">
        <f>IFERROR(INDEX('Weekly Stats'!H:H,MATCH($C74,'Weekly Stats'!$A:$A,0)),"")</f>
        <v>6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1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0.65500000000000003</v>
      </c>
      <c r="Y74" s="47">
        <f t="shared" ref="Y74:Y81" si="29">IFERROR(ROUND(J74/I74,2),"")</f>
        <v>1.2</v>
      </c>
      <c r="Z74" s="47" t="str">
        <f t="shared" ref="Z74:Z81" si="30">IFERROR(ROUND(M74/L74,2),"")</f>
        <v/>
      </c>
    </row>
    <row r="75" spans="1:32">
      <c r="B75" t="s">
        <v>168</v>
      </c>
      <c r="C75" s="27" t="str" cm="1">
        <f t="array" ref="C75">IFERROR(INDEX(Lineups!D:D,MATCH(B$71&amp;B75,Lineups!A:A&amp;Lineups!B:B,0)),"")</f>
        <v>Derrick Henry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24</v>
      </c>
      <c r="J75">
        <f>IFERROR(INDEX('Weekly Stats'!H:H,MATCH($C75,'Weekly Stats'!$A:$A,0)),"")</f>
        <v>102</v>
      </c>
      <c r="K75">
        <f>IFERROR(INDEX('Weekly Stats'!I:I,MATCH($C75,'Weekly Stats'!$A:$A,0)),"")</f>
        <v>0</v>
      </c>
      <c r="L75">
        <f>IFERROR(INDEX('Weekly Stats'!J:J,MATCH($C75,'Weekly Stats'!$A:$A,0)),"")</f>
        <v>1</v>
      </c>
      <c r="M75">
        <f>IFERROR(INDEX('Weekly Stats'!K:K,MATCH($C75,'Weekly Stats'!$A:$A,0)),"")</f>
        <v>18</v>
      </c>
      <c r="N75">
        <f>IFERROR(INDEX('Weekly Stats'!L:L,MATCH($C75,'Weekly Stats'!$A:$A,0)),"")</f>
        <v>1</v>
      </c>
      <c r="O75">
        <f>IFERROR(INDEX('Weekly Stats'!M:M,MATCH($C75,'Weekly Stats'!$A:$A,0)),"")</f>
        <v>0</v>
      </c>
      <c r="P75">
        <f>IFERROR(INDEX('Weekly Stats'!N:N,MATCH($C75,'Weekly Stats'!$A:$A,0)),"")</f>
        <v>1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4.25</v>
      </c>
      <c r="Z75" s="47">
        <f t="shared" si="30"/>
        <v>18</v>
      </c>
    </row>
    <row r="76" spans="1:32">
      <c r="B76" t="s">
        <v>169</v>
      </c>
      <c r="C76" s="27" t="str" cm="1">
        <f t="array" ref="C76">IFERROR(INDEX(Lineups!D:D,MATCH(B$71&amp;B76,Lineups!A:A&amp;Lineups!B:B,0)),"")</f>
        <v>Jacory Croskey-Merritt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11</v>
      </c>
      <c r="J76">
        <f>IFERROR(INDEX('Weekly Stats'!H:H,MATCH($C76,'Weekly Stats'!$A:$A,0)),"")</f>
        <v>82</v>
      </c>
      <c r="K76">
        <f>IFERROR(INDEX('Weekly Stats'!I:I,MATCH($C76,'Weekly Stats'!$A:$A,0)),"")</f>
        <v>1</v>
      </c>
      <c r="L76">
        <f>IFERROR(INDEX('Weekly Stats'!J:J,MATCH($C76,'Weekly Stats'!$A:$A,0)),"")</f>
        <v>0</v>
      </c>
      <c r="M76">
        <f>IFERROR(INDEX('Weekly Stats'!K:K,MATCH($C76,'Weekly Stats'!$A:$A,0)),"")</f>
        <v>0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7.45</v>
      </c>
      <c r="Z76" s="47" t="str">
        <f t="shared" si="30"/>
        <v/>
      </c>
    </row>
    <row r="77" spans="1:32">
      <c r="B77" t="s">
        <v>170</v>
      </c>
      <c r="C77" s="27" t="str" cm="1">
        <f t="array" ref="C77">IFERROR(INDEX(Lineups!D:D,MATCH(B$71&amp;B77,Lineups!A:A&amp;Lineups!B:B,0)),"")</f>
        <v>J.K. Dobbins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18</v>
      </c>
      <c r="J77">
        <f>IFERROR(INDEX('Weekly Stats'!H:H,MATCH($C77,'Weekly Stats'!$A:$A,0)),"")</f>
        <v>68</v>
      </c>
      <c r="K77">
        <f>IFERROR(INDEX('Weekly Stats'!I:I,MATCH($C77,'Weekly Stats'!$A:$A,0)),"")</f>
        <v>1</v>
      </c>
      <c r="L77">
        <f>IFERROR(INDEX('Weekly Stats'!J:J,MATCH($C77,'Weekly Stats'!$A:$A,0)),"")</f>
        <v>2</v>
      </c>
      <c r="M77">
        <f>IFERROR(INDEX('Weekly Stats'!K:K,MATCH($C77,'Weekly Stats'!$A:$A,0)),"")</f>
        <v>6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3.78</v>
      </c>
      <c r="Z77" s="47">
        <f t="shared" si="30"/>
        <v>3</v>
      </c>
    </row>
    <row r="78" spans="1:32">
      <c r="B78" t="s">
        <v>174</v>
      </c>
      <c r="C78" s="27" t="str" cm="1">
        <f t="array" ref="C78">IFERROR(INDEX(Lineups!D:D,MATCH(B$71&amp;B78,Lineups!A:A&amp;Lineups!B:B,0)),"")</f>
        <v>Brock Bowers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8</v>
      </c>
      <c r="M78">
        <f>IFERROR(INDEX('Weekly Stats'!K:K,MATCH($C78,'Weekly Stats'!$A:$A,0)),"")</f>
        <v>110</v>
      </c>
      <c r="N78">
        <f>IFERROR(INDEX('Weekly Stats'!L:L,MATCH($C78,'Weekly Stats'!$A:$A,0)),"")</f>
        <v>1</v>
      </c>
      <c r="O78">
        <f>IFERROR(INDEX('Weekly Stats'!M:M,MATCH($C78,'Weekly Stats'!$A:$A,0)),"")</f>
        <v>1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13.75</v>
      </c>
    </row>
    <row r="79" spans="1:32">
      <c r="B79" t="s">
        <v>175</v>
      </c>
      <c r="C79" s="27" t="str" cm="1">
        <f t="array" ref="C79">IFERROR(INDEX(Lineups!D:D,MATCH(B$71&amp;B79,Lineups!A:A&amp;Lineups!B:B,0)),"")</f>
        <v>Garrett Wilson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7</v>
      </c>
      <c r="M79">
        <f>IFERROR(INDEX('Weekly Stats'!K:K,MATCH($C79,'Weekly Stats'!$A:$A,0)),"")</f>
        <v>104</v>
      </c>
      <c r="N79">
        <f>IFERROR(INDEX('Weekly Stats'!L:L,MATCH($C79,'Weekly Stats'!$A:$A,0)),"")</f>
        <v>1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14.86</v>
      </c>
    </row>
    <row r="80" spans="1:32">
      <c r="B80" t="s">
        <v>176</v>
      </c>
      <c r="C80" s="27" t="str" cm="1">
        <f t="array" ref="C80">IFERROR(INDEX(Lineups!D:D,MATCH(B$71&amp;B80,Lineups!A:A&amp;Lineups!B:B,0)),"")</f>
        <v>George Kittle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5</v>
      </c>
      <c r="M80">
        <f>IFERROR(INDEX('Weekly Stats'!K:K,MATCH($C80,'Weekly Stats'!$A:$A,0)),"")</f>
        <v>24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4.8</v>
      </c>
    </row>
    <row r="81" spans="2:26" ht="13.5" thickBot="1">
      <c r="B81" t="s">
        <v>179</v>
      </c>
      <c r="C81" s="27" t="str" cm="1">
        <f t="array" ref="C81">IFERROR(INDEX(Lineups!D:D,MATCH(B$71&amp;B81,Lineups!A:A&amp;Lineups!B:B,0)),"")</f>
        <v>Tyler Loop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3</v>
      </c>
      <c r="R81">
        <f>IFERROR(INDEX('Weekly Stats'!P:P,MATCH($C81,'Weekly Stats'!$A:$A,0)),"")</f>
        <v>1</v>
      </c>
      <c r="S81">
        <f>IFERROR(INDEX('Weekly Stats'!Q:Q,MATCH($C81,'Weekly Stats'!$A:$A,0)),"")</f>
        <v>0</v>
      </c>
      <c r="T81">
        <f>IFERROR(INDEX('Weekly Stats'!R:R,MATCH($C81,'Weekly Stats'!$A:$A,0)),"")</f>
        <v>2</v>
      </c>
      <c r="U81">
        <f>IFERROR(INDEX('Weekly Stats'!S:S,MATCH($C81,'Weekly Stats'!$A:$A,0)),"")</f>
        <v>0</v>
      </c>
      <c r="V81">
        <f>IFERROR(INDEX('Weekly Stats'!T:T,MATCH($C81,'Weekly Stats'!$A:$A,0)),"")</f>
        <v>1</v>
      </c>
      <c r="W81">
        <f t="shared" si="27"/>
        <v>10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43</v>
      </c>
      <c r="E82" s="40">
        <f t="shared" ref="E82:W82" si="32">SUM(E73:E81)</f>
        <v>68</v>
      </c>
      <c r="F82" s="40">
        <f t="shared" si="32"/>
        <v>520</v>
      </c>
      <c r="G82" s="40">
        <f t="shared" si="32"/>
        <v>4</v>
      </c>
      <c r="H82" s="40">
        <f t="shared" si="32"/>
        <v>2</v>
      </c>
      <c r="I82" s="40">
        <f t="shared" si="32"/>
        <v>61</v>
      </c>
      <c r="J82" s="40">
        <f t="shared" si="32"/>
        <v>283</v>
      </c>
      <c r="K82" s="40">
        <f t="shared" si="32"/>
        <v>2</v>
      </c>
      <c r="L82" s="40">
        <f t="shared" si="32"/>
        <v>23</v>
      </c>
      <c r="M82" s="40">
        <f t="shared" si="32"/>
        <v>262</v>
      </c>
      <c r="N82" s="40">
        <f t="shared" si="32"/>
        <v>3</v>
      </c>
      <c r="O82" s="40">
        <f t="shared" si="32"/>
        <v>1</v>
      </c>
      <c r="P82" s="40">
        <f t="shared" si="32"/>
        <v>2</v>
      </c>
      <c r="Q82" s="40">
        <f t="shared" si="32"/>
        <v>3</v>
      </c>
      <c r="R82" s="40">
        <f t="shared" si="32"/>
        <v>1</v>
      </c>
      <c r="S82" s="40">
        <f t="shared" si="32"/>
        <v>0</v>
      </c>
      <c r="T82" s="40">
        <f t="shared" si="32"/>
        <v>2</v>
      </c>
      <c r="U82" s="40">
        <f t="shared" si="32"/>
        <v>0</v>
      </c>
      <c r="V82" s="40">
        <f t="shared" si="32"/>
        <v>1</v>
      </c>
      <c r="W82" s="40">
        <f t="shared" si="32"/>
        <v>10</v>
      </c>
      <c r="X82" s="46">
        <f>IFERROR(ROUND(D82/E82,3),0)</f>
        <v>0.63200000000000001</v>
      </c>
      <c r="Y82" s="48">
        <f>IFERROR(ROUND(J82/I82,2),0)</f>
        <v>4.6399999999999997</v>
      </c>
      <c r="Z82" s="48">
        <f>IFERROR(ROUND(M82/L82,2),0)</f>
        <v>11.39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180</v>
      </c>
      <c r="C84" s="27" t="str" cm="1">
        <f t="array" ref="C84">IFERROR(INDEX(Lineups!D:D,MATCH(B$71&amp;B84,Lineups!A:A&amp;Lineups!B:B,0)),"")</f>
        <v>Chicago Bears</v>
      </c>
      <c r="D84" s="41">
        <f>IFERROR(INDEX('Weekly Stats'!C:C,MATCH($C84,'Weekly Stats'!$A:$A,0)),"")</f>
        <v>2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0</v>
      </c>
      <c r="G84" s="41">
        <f>IFERROR(INDEX('Weekly Stats'!F:F,MATCH($C84,'Weekly Stats'!$A:$A,0)),"")</f>
        <v>428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31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162</v>
      </c>
      <c r="C86" s="42" t="str" cm="1">
        <f t="array" ref="C86">IFERROR(INDEX(Lineups!D:D,MATCH(B$71&amp;B86,Lineups!A:A&amp;Lineups!B:B,0)),"")</f>
        <v>Sean Payton</v>
      </c>
      <c r="D86" s="41">
        <f>IFERROR(INDEX('Weekly Stats'!AC:AC,MATCH(C86,'Weekly Stats'!AB:AB,0))-INDEX('Weekly Stats'!AD:AD,MATCH(C86,'Weekly Stats'!AB:AB,0)),"")</f>
        <v>6</v>
      </c>
    </row>
    <row r="87" spans="2:26" ht="13.5" thickTop="1"/>
  </sheetData>
  <hyperlinks>
    <hyperlink ref="E1" r:id="rId1" xr:uid="{E2256A0D-B07C-451B-B17D-956B61A4B33D}"/>
    <hyperlink ref="G1" r:id="rId2" xr:uid="{07EFAED9-74BB-4F70-8212-E2441451A829}"/>
    <hyperlink ref="H1" r:id="rId3" xr:uid="{88A52A10-FA7D-4F6D-8C2E-45A9912DA727}"/>
    <hyperlink ref="I1" r:id="rId4" xr:uid="{9F20163C-576C-4959-BF80-988D2FA419BF}"/>
    <hyperlink ref="J1" r:id="rId5" xr:uid="{A3C93F11-4233-4302-B337-31674C567D2C}"/>
    <hyperlink ref="L1" r:id="rId6" xr:uid="{499BF716-124E-4957-8078-08C484F5E304}"/>
    <hyperlink ref="K1" r:id="rId7" xr:uid="{ACAEA807-74F4-4AD0-B70F-AB563C59445C}"/>
    <hyperlink ref="C1" r:id="rId8" xr:uid="{51283EAA-4E5B-4614-8894-52605A1CC8AE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E486E-854E-4B06-9EA8-556AD4BDA56D}">
  <sheetPr codeName="Sheet24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10</v>
      </c>
      <c r="B2" s="19" t="str">
        <f>IFERROR(INDEX(Data!I:I,MATCH(A2,Data!H:H,0)),"")</f>
        <v>Sekundeez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408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144</v>
      </c>
      <c r="C4" s="27" t="str" cm="1">
        <f t="array" ref="C4">IFERROR(INDEX(Lineups!D:D,MATCH(B$2&amp;B4,Lineups!A:A&amp;Lineups!B:B,0)),"")</f>
        <v>Daniel Jones</v>
      </c>
      <c r="D4">
        <f>IFERROR(INDEX('Weekly Stats'!B:B,MATCH($C4,'Weekly Stats'!$A:$A,0)),"")</f>
        <v>24</v>
      </c>
      <c r="E4">
        <f>IFERROR(INDEX('Weekly Stats'!C:C,MATCH($C4,'Weekly Stats'!$A:$A,0)),"")</f>
        <v>44</v>
      </c>
      <c r="F4">
        <f>IFERROR(INDEX('Weekly Stats'!D:D,MATCH($C4,'Weekly Stats'!$A:$A,0)),"")</f>
        <v>267</v>
      </c>
      <c r="G4">
        <f>IFERROR(INDEX('Weekly Stats'!E:E,MATCH($C4,'Weekly Stats'!$A:$A,0)),"")</f>
        <v>0</v>
      </c>
      <c r="H4">
        <f>IFERROR(INDEX('Weekly Stats'!F:F,MATCH($C4,'Weekly Stats'!$A:$A,0)),"")</f>
        <v>0</v>
      </c>
      <c r="I4">
        <f>IFERROR(INDEX('Weekly Stats'!G:G,MATCH($C4,'Weekly Stats'!$A:$A,0)),"")</f>
        <v>3</v>
      </c>
      <c r="J4">
        <f>IFERROR(INDEX('Weekly Stats'!H:H,MATCH($C4,'Weekly Stats'!$A:$A,0)),"")</f>
        <v>4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0.54500000000000004</v>
      </c>
      <c r="Y4" s="47">
        <f>IFERROR(ROUND(J4/I4,2),"")</f>
        <v>1.33</v>
      </c>
      <c r="Z4" s="47" t="str">
        <f>IFERROR(ROUND(M4/L4,2),"")</f>
        <v/>
      </c>
    </row>
    <row r="5" spans="1:37">
      <c r="B5" t="s">
        <v>145</v>
      </c>
      <c r="C5" s="27" t="str" cm="1">
        <f t="array" ref="C5">IFERROR(INDEX(Lineups!D:D,MATCH(B$2&amp;B5,Lineups!A:A&amp;Lineups!B:B,0)),"")</f>
        <v>Fernando Mendoza</v>
      </c>
      <c r="D5">
        <f>IFERROR(INDEX('Weekly Stats'!B:B,MATCH($C5,'Weekly Stats'!$A:$A,0)),"")</f>
        <v>6</v>
      </c>
      <c r="E5">
        <f>IFERROR(INDEX('Weekly Stats'!C:C,MATCH($C5,'Weekly Stats'!$A:$A,0)),"")</f>
        <v>8</v>
      </c>
      <c r="F5">
        <f>IFERROR(INDEX('Weekly Stats'!D:D,MATCH($C5,'Weekly Stats'!$A:$A,0)),"")</f>
        <v>48</v>
      </c>
      <c r="G5">
        <f>IFERROR(INDEX('Weekly Stats'!E:E,MATCH($C5,'Weekly Stats'!$A:$A,0)),"")</f>
        <v>0</v>
      </c>
      <c r="H5">
        <f>IFERROR(INDEX('Weekly Stats'!F:F,MATCH($C5,'Weekly Stats'!$A:$A,0)),"")</f>
        <v>0</v>
      </c>
      <c r="I5">
        <f>IFERROR(INDEX('Weekly Stats'!G:G,MATCH($C5,'Weekly Stats'!$A:$A,0)),"")</f>
        <v>1</v>
      </c>
      <c r="J5">
        <f>IFERROR(INDEX('Weekly Stats'!H:H,MATCH($C5,'Weekly Stats'!$A:$A,0)),"")</f>
        <v>3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0.75</v>
      </c>
      <c r="Y5" s="47">
        <f t="shared" ref="Y5:Y12" si="2">IFERROR(ROUND(J5/I5,2),"")</f>
        <v>3</v>
      </c>
      <c r="Z5" s="47" t="str">
        <f t="shared" ref="Z5:Z12" si="3">IFERROR(ROUND(M5/L5,2),"")</f>
        <v/>
      </c>
    </row>
    <row r="6" spans="1:37">
      <c r="B6" t="s">
        <v>148</v>
      </c>
      <c r="C6" s="27" t="str" cm="1">
        <f t="array" ref="C6">IFERROR(INDEX(Lineups!D:D,MATCH(B$2&amp;B6,Lineups!A:A&amp;Lineups!B:B,0)),"")</f>
        <v>Jahmyr Gibbs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25</v>
      </c>
      <c r="J6">
        <f>IFERROR(INDEX('Weekly Stats'!H:H,MATCH($C6,'Weekly Stats'!$A:$A,0)),"")</f>
        <v>151</v>
      </c>
      <c r="K6">
        <f>IFERROR(INDEX('Weekly Stats'!I:I,MATCH($C6,'Weekly Stats'!$A:$A,0)),"")</f>
        <v>2</v>
      </c>
      <c r="L6">
        <f>IFERROR(INDEX('Weekly Stats'!J:J,MATCH($C6,'Weekly Stats'!$A:$A,0)),"")</f>
        <v>5</v>
      </c>
      <c r="M6">
        <f>IFERROR(INDEX('Weekly Stats'!K:K,MATCH($C6,'Weekly Stats'!$A:$A,0)),"")</f>
        <v>56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6.04</v>
      </c>
      <c r="Z6" s="47">
        <f t="shared" si="3"/>
        <v>11.2</v>
      </c>
    </row>
    <row r="7" spans="1:37">
      <c r="B7" t="s">
        <v>149</v>
      </c>
      <c r="C7" s="27" t="str" cm="1">
        <f t="array" ref="C7">IFERROR(INDEX(Lineups!D:D,MATCH(B$2&amp;B7,Lineups!A:A&amp;Lineups!B:B,0)),"")</f>
        <v>TreVeyon Henderson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4</v>
      </c>
      <c r="J7">
        <f>IFERROR(INDEX('Weekly Stats'!H:H,MATCH($C7,'Weekly Stats'!$A:$A,0)),"")</f>
        <v>22</v>
      </c>
      <c r="K7">
        <f>IFERROR(INDEX('Weekly Stats'!I:I,MATCH($C7,'Weekly Stats'!$A:$A,0)),"")</f>
        <v>0</v>
      </c>
      <c r="L7">
        <f>IFERROR(INDEX('Weekly Stats'!J:J,MATCH($C7,'Weekly Stats'!$A:$A,0)),"")</f>
        <v>1</v>
      </c>
      <c r="M7">
        <f>IFERROR(INDEX('Weekly Stats'!K:K,MATCH($C7,'Weekly Stats'!$A:$A,0)),"")</f>
        <v>16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5.5</v>
      </c>
      <c r="Z7" s="47">
        <f t="shared" si="3"/>
        <v>16</v>
      </c>
    </row>
    <row r="8" spans="1:37">
      <c r="B8" t="s">
        <v>150</v>
      </c>
      <c r="C8" s="27" t="str" cm="1">
        <f t="array" ref="C8">IFERROR(INDEX(Lineups!D:D,MATCH(B$2&amp;B8,Lineups!A:A&amp;Lineups!B:B,0)),"")</f>
        <v>Tyler Allgeier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3</v>
      </c>
      <c r="J8">
        <f>IFERROR(INDEX('Weekly Stats'!H:H,MATCH($C8,'Weekly Stats'!$A:$A,0)),"")</f>
        <v>7</v>
      </c>
      <c r="K8">
        <f>IFERROR(INDEX('Weekly Stats'!I:I,MATCH($C8,'Weekly Stats'!$A:$A,0)),"")</f>
        <v>0</v>
      </c>
      <c r="L8">
        <f>IFERROR(INDEX('Weekly Stats'!J:J,MATCH($C8,'Weekly Stats'!$A:$A,0)),"")</f>
        <v>2</v>
      </c>
      <c r="M8">
        <f>IFERROR(INDEX('Weekly Stats'!K:K,MATCH($C8,'Weekly Stats'!$A:$A,0)),"")</f>
        <v>9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2.33</v>
      </c>
      <c r="Z8" s="47">
        <f t="shared" si="3"/>
        <v>4.5</v>
      </c>
    </row>
    <row r="9" spans="1:37">
      <c r="B9" t="s">
        <v>154</v>
      </c>
      <c r="C9" s="27" t="str" cm="1">
        <f t="array" ref="C9">IFERROR(INDEX(Lineups!D:D,MATCH(B$2&amp;B9,Lineups!A:A&amp;Lineups!B:B,0)),"")</f>
        <v>CeeDee Lamb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2</v>
      </c>
      <c r="M9">
        <f>IFERROR(INDEX('Weekly Stats'!K:K,MATCH($C9,'Weekly Stats'!$A:$A,0)),"")</f>
        <v>9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4.5</v>
      </c>
    </row>
    <row r="10" spans="1:37">
      <c r="B10" t="s">
        <v>155</v>
      </c>
      <c r="C10" s="27" t="str" cm="1">
        <f t="array" ref="C10">IFERROR(INDEX(Lineups!D:D,MATCH(B$2&amp;B10,Lineups!A:A&amp;Lineups!B:B,0)),"")</f>
        <v>Khalil Shakir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3</v>
      </c>
      <c r="M10">
        <f>IFERROR(INDEX('Weekly Stats'!K:K,MATCH($C10,'Weekly Stats'!$A:$A,0)),"")</f>
        <v>80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26.67</v>
      </c>
    </row>
    <row r="11" spans="1:37">
      <c r="B11" t="s">
        <v>156</v>
      </c>
      <c r="C11" s="27" t="str" cm="1">
        <f t="array" ref="C11">IFERROR(INDEX(Lineups!D:D,MATCH(B$2&amp;B11,Lineups!A:A&amp;Lineups!B:B,0)),"")</f>
        <v>Makai Lemon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5</v>
      </c>
      <c r="M11">
        <f>IFERROR(INDEX('Weekly Stats'!K:K,MATCH($C11,'Weekly Stats'!$A:$A,0)),"")</f>
        <v>43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8.6</v>
      </c>
    </row>
    <row r="12" spans="1:37" ht="13.5" thickBot="1">
      <c r="B12" t="s">
        <v>160</v>
      </c>
      <c r="C12" s="27" t="str" cm="1">
        <f t="array" ref="C12">IFERROR(INDEX(Lineups!D:D,MATCH(B$2&amp;B12,Lineups!A:A&amp;Lineups!B:B,0)),"")</f>
        <v>Harrison Mevis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0</v>
      </c>
      <c r="R12">
        <f>IFERROR(INDEX('Weekly Stats'!P:P,MATCH($C12,'Weekly Stats'!$A:$A,0)),"")</f>
        <v>0</v>
      </c>
      <c r="S12">
        <f>IFERROR(INDEX('Weekly Stats'!Q:Q,MATCH($C12,'Weekly Stats'!$A:$A,0)),"")</f>
        <v>0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4</v>
      </c>
      <c r="W12">
        <f t="shared" si="0"/>
        <v>4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30</v>
      </c>
      <c r="E13" s="40">
        <f t="shared" ref="E13:Q13" si="5">SUM(E4:E12)</f>
        <v>52</v>
      </c>
      <c r="F13" s="40">
        <f t="shared" si="5"/>
        <v>315</v>
      </c>
      <c r="G13" s="40">
        <f t="shared" si="5"/>
        <v>0</v>
      </c>
      <c r="H13" s="40">
        <f t="shared" si="5"/>
        <v>0</v>
      </c>
      <c r="I13" s="40">
        <f t="shared" si="5"/>
        <v>36</v>
      </c>
      <c r="J13" s="40">
        <f t="shared" si="5"/>
        <v>187</v>
      </c>
      <c r="K13" s="40">
        <f t="shared" si="5"/>
        <v>2</v>
      </c>
      <c r="L13" s="40">
        <f t="shared" si="5"/>
        <v>18</v>
      </c>
      <c r="M13" s="40">
        <f t="shared" si="5"/>
        <v>213</v>
      </c>
      <c r="N13" s="40">
        <f t="shared" si="5"/>
        <v>0</v>
      </c>
      <c r="O13" s="40">
        <f t="shared" si="5"/>
        <v>0</v>
      </c>
      <c r="P13" s="40">
        <f t="shared" si="5"/>
        <v>0</v>
      </c>
      <c r="Q13" s="40">
        <f t="shared" si="5"/>
        <v>0</v>
      </c>
      <c r="R13" s="40">
        <f t="shared" ref="R13:W13" si="6">SUM(R4:R12)</f>
        <v>0</v>
      </c>
      <c r="S13" s="40">
        <f t="shared" si="6"/>
        <v>0</v>
      </c>
      <c r="T13" s="40">
        <f t="shared" si="6"/>
        <v>0</v>
      </c>
      <c r="U13" s="40">
        <f t="shared" si="6"/>
        <v>0</v>
      </c>
      <c r="V13" s="40">
        <f t="shared" si="6"/>
        <v>4</v>
      </c>
      <c r="W13" s="40">
        <f t="shared" si="6"/>
        <v>4</v>
      </c>
      <c r="X13" s="46">
        <f>IFERROR(ROUND(D13/E13,3),0)</f>
        <v>0.57699999999999996</v>
      </c>
      <c r="Y13" s="48">
        <f>IFERROR(ROUND(J13/I13,2),0)</f>
        <v>5.19</v>
      </c>
      <c r="Z13" s="48">
        <f>IFERROR(ROUND(M13/L13,2),0)</f>
        <v>11.83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161</v>
      </c>
      <c r="C15" s="27" t="str" cm="1">
        <f t="array" ref="C15">IFERROR(INDEX(Lineups!D:D,MATCH(B$2&amp;B15,Lineups!A:A&amp;Lineups!B:B,0)),"")</f>
        <v>Minnesota Vikings</v>
      </c>
      <c r="D15" s="41">
        <f>IFERROR(INDEX('Weekly Stats'!C:C,MATCH($C15,'Weekly Stats'!$A:$A,0)),"")</f>
        <v>1</v>
      </c>
      <c r="E15" s="41">
        <f>IFERROR(INDEX('Weekly Stats'!D:D,MATCH($C15,'Weekly Stats'!$A:$A,0)),"")</f>
        <v>1</v>
      </c>
      <c r="F15" s="41">
        <f>IFERROR(INDEX('Weekly Stats'!E:E,MATCH($C15,'Weekly Stats'!$A:$A,0)),"")</f>
        <v>2</v>
      </c>
      <c r="G15" s="41">
        <f>IFERROR(INDEX('Weekly Stats'!F:F,MATCH($C15,'Weekly Stats'!$A:$A,0)),"")</f>
        <v>142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13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162</v>
      </c>
      <c r="C17" s="42" t="str" cm="1">
        <f t="array" ref="C17">IFERROR(INDEX(Lineups!D:D,MATCH(B$2&amp;B17,Lineups!A:A&amp;Lineups!B:B,0)),"")</f>
        <v>Nick Sirianni</v>
      </c>
      <c r="D17" s="41">
        <f>IFERROR(INDEX('Weekly Stats'!AC:AC,MATCH(C17,'Weekly Stats'!AB:AB,0))-INDEX('Weekly Stats'!AD:AD,MATCH(C17,'Weekly Stats'!AB:AB,0)),"")</f>
        <v>-2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7">SUM(E21:E22)</f>
        <v>0</v>
      </c>
      <c r="F20" s="7">
        <f t="shared" si="7"/>
        <v>0</v>
      </c>
      <c r="G20" s="7">
        <f t="shared" si="7"/>
        <v>2</v>
      </c>
      <c r="H20" s="7">
        <f t="shared" si="7"/>
        <v>0</v>
      </c>
      <c r="I20" s="7">
        <f t="shared" si="7"/>
        <v>0</v>
      </c>
      <c r="J20" s="7">
        <f>SUM(J21:J22)</f>
        <v>5</v>
      </c>
      <c r="K20" s="7">
        <f t="shared" ref="K20:Y20" si="8">SUM(K21:K22)</f>
        <v>0</v>
      </c>
      <c r="L20" s="7">
        <f t="shared" si="8"/>
        <v>0</v>
      </c>
      <c r="M20" s="7">
        <f t="shared" si="8"/>
        <v>0</v>
      </c>
      <c r="N20" s="7">
        <f t="shared" si="8"/>
        <v>0</v>
      </c>
      <c r="O20" s="7">
        <f t="shared" si="8"/>
        <v>0</v>
      </c>
      <c r="P20" s="7">
        <f t="shared" si="8"/>
        <v>3</v>
      </c>
      <c r="Q20" s="7">
        <f t="shared" si="8"/>
        <v>0</v>
      </c>
      <c r="R20" s="7">
        <f t="shared" si="8"/>
        <v>0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0</v>
      </c>
      <c r="W20" s="7">
        <f t="shared" si="8"/>
        <v>-2</v>
      </c>
      <c r="X20" s="7">
        <f t="shared" si="8"/>
        <v>-2</v>
      </c>
      <c r="Y20" s="7">
        <f t="shared" si="8"/>
        <v>-2</v>
      </c>
      <c r="Z20" s="7">
        <f>SUM(Z21:Z22)</f>
        <v>0</v>
      </c>
      <c r="AA20" s="7">
        <f t="shared" ref="AA20" si="9">SUM(AA21:AA22)</f>
        <v>0</v>
      </c>
      <c r="AB20" s="7">
        <f>SUM(D20:AA20)</f>
        <v>4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4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2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-2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0</v>
      </c>
      <c r="F22">
        <f>IF(G13&gt;G38,6,0)</f>
        <v>0</v>
      </c>
      <c r="G22">
        <f>IF(H13&lt;H38,2,0)</f>
        <v>2</v>
      </c>
      <c r="H22">
        <f>IF(J13&gt;J38,6,0)</f>
        <v>0</v>
      </c>
      <c r="I22">
        <f>IF(K13&gt;K38,6,0)</f>
        <v>0</v>
      </c>
      <c r="J22">
        <f>IFERROR(IF(Y13&gt;Y38,3,0),0)</f>
        <v>3</v>
      </c>
      <c r="K22">
        <f>IF(M13&gt;M38,6,0)</f>
        <v>0</v>
      </c>
      <c r="L22">
        <f>IF(N13&gt;N38,6,0)</f>
        <v>0</v>
      </c>
      <c r="M22">
        <f>IFERROR(IF(Z13&gt;Z38,2,0),0)</f>
        <v>0</v>
      </c>
      <c r="N22">
        <f>IF(L13&gt;L38,2,0)</f>
        <v>0</v>
      </c>
      <c r="O22">
        <f>IF(P13&gt;P38,2,0)</f>
        <v>0</v>
      </c>
      <c r="P22">
        <f>IF(O13&lt;O38,3,0)</f>
        <v>3</v>
      </c>
      <c r="Q22">
        <f>IFERROR(IF(W13&gt;W38,3,0),0)</f>
        <v>0</v>
      </c>
      <c r="R22">
        <f>IF(R13&gt;R38,1,0)</f>
        <v>0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0</v>
      </c>
      <c r="X22">
        <f>IF(D15&gt;=D40,0,-2)</f>
        <v>-2</v>
      </c>
      <c r="Y22">
        <f>IF(E15&gt;=E40,0,-2)</f>
        <v>-2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6</v>
      </c>
      <c r="F23">
        <f>IF(G38&gt;G13,6,0)</f>
        <v>6</v>
      </c>
      <c r="G23">
        <f>IF(H38&lt;H13,2,0)</f>
        <v>0</v>
      </c>
      <c r="H23">
        <f>IF(J38&gt;J13,6,0)</f>
        <v>6</v>
      </c>
      <c r="I23">
        <f>IF(K38&gt;K13,6,0)</f>
        <v>0</v>
      </c>
      <c r="J23">
        <f>IFERROR(IF(Y38&gt;Y13,3,0),0)</f>
        <v>0</v>
      </c>
      <c r="K23">
        <f>IF(M38&gt;M13,6,0)</f>
        <v>6</v>
      </c>
      <c r="L23">
        <f>IF(N38&gt;N13,6,0)</f>
        <v>6</v>
      </c>
      <c r="M23">
        <f>IFERROR(IF(Z38&gt;Z13,2,0),0)</f>
        <v>2</v>
      </c>
      <c r="N23">
        <f>IF(L38&gt;L13,2,0)</f>
        <v>2</v>
      </c>
      <c r="O23">
        <f>IF(P38&gt;P13,2,0)</f>
        <v>2</v>
      </c>
      <c r="P23">
        <f>IF(O38&lt;O13,3,0)</f>
        <v>0</v>
      </c>
      <c r="Q23">
        <f>IFERROR(IF(W38&gt;W13,3,0),0)</f>
        <v>3</v>
      </c>
      <c r="R23">
        <f>IF(R38&gt;R13,1,0)</f>
        <v>1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-6</v>
      </c>
      <c r="W23">
        <f>IF(G40&lt;=G15,0,-3)</f>
        <v>-3</v>
      </c>
      <c r="X23">
        <f>IF(D40&gt;=D15,0,-2)</f>
        <v>0</v>
      </c>
      <c r="Y23">
        <f>IF(E40&gt;=E15,0,-2)</f>
        <v>0</v>
      </c>
      <c r="Z23">
        <f>IF(F40&gt;=F15,0,-2)</f>
        <v>-2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2</v>
      </c>
      <c r="E24">
        <f>IF(F38&gt;=575,2,0)</f>
        <v>2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2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-2</v>
      </c>
      <c r="W24">
        <f>IF(G15&lt;=275,-2,0)</f>
        <v>-2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4</v>
      </c>
      <c r="E25" s="7">
        <f t="shared" ref="E25:AA25" si="10">SUM(E23:E24)</f>
        <v>8</v>
      </c>
      <c r="F25" s="7">
        <f t="shared" si="10"/>
        <v>6</v>
      </c>
      <c r="G25" s="7">
        <f t="shared" si="10"/>
        <v>0</v>
      </c>
      <c r="H25" s="7">
        <f t="shared" si="10"/>
        <v>6</v>
      </c>
      <c r="I25" s="7">
        <f t="shared" si="10"/>
        <v>0</v>
      </c>
      <c r="J25" s="7">
        <f t="shared" si="10"/>
        <v>0</v>
      </c>
      <c r="K25" s="7">
        <f t="shared" si="10"/>
        <v>6</v>
      </c>
      <c r="L25" s="7">
        <f t="shared" si="10"/>
        <v>6</v>
      </c>
      <c r="M25" s="7">
        <f t="shared" si="10"/>
        <v>4</v>
      </c>
      <c r="N25" s="7">
        <f t="shared" si="10"/>
        <v>2</v>
      </c>
      <c r="O25" s="7">
        <f t="shared" si="10"/>
        <v>2</v>
      </c>
      <c r="P25" s="7">
        <f t="shared" si="10"/>
        <v>0</v>
      </c>
      <c r="Q25" s="7">
        <f t="shared" si="10"/>
        <v>3</v>
      </c>
      <c r="R25" s="7">
        <f t="shared" si="10"/>
        <v>1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-8</v>
      </c>
      <c r="W25" s="7">
        <f t="shared" si="10"/>
        <v>-5</v>
      </c>
      <c r="X25" s="7">
        <f t="shared" si="10"/>
        <v>0</v>
      </c>
      <c r="Y25" s="7">
        <f t="shared" si="10"/>
        <v>0</v>
      </c>
      <c r="Z25" s="7">
        <f t="shared" si="10"/>
        <v>-2</v>
      </c>
      <c r="AA25" s="7">
        <f t="shared" si="10"/>
        <v>0</v>
      </c>
      <c r="AB25" s="7">
        <f>SUM(D25:AA25)</f>
        <v>33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33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409</v>
      </c>
      <c r="U26" s="21" t="s">
        <v>408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9</v>
      </c>
      <c r="B27" s="19" t="str">
        <f>IFERROR(INDEX(Data!I:I,MATCH(A27,Data!H:H,0)),"")</f>
        <v>Runnin' It Back... Again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408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144</v>
      </c>
      <c r="C29" s="27" t="str" cm="1">
        <f t="array" ref="C29">IFERROR(INDEX(Lineups!D:D,MATCH(B$27&amp;B29,Lineups!A:A&amp;Lineups!B:B,0)),"")</f>
        <v>Josh Allen</v>
      </c>
      <c r="D29">
        <f>IFERROR(INDEX('Weekly Stats'!B:B,MATCH($C29,'Weekly Stats'!$A:$A,0)),"")</f>
        <v>12</v>
      </c>
      <c r="E29">
        <f>IFERROR(INDEX('Weekly Stats'!C:C,MATCH($C29,'Weekly Stats'!$A:$A,0)),"")</f>
        <v>19</v>
      </c>
      <c r="F29">
        <f>IFERROR(INDEX('Weekly Stats'!D:D,MATCH($C29,'Weekly Stats'!$A:$A,0)),"")</f>
        <v>210</v>
      </c>
      <c r="G29">
        <f>IFERROR(INDEX('Weekly Stats'!E:E,MATCH($C29,'Weekly Stats'!$A:$A,0)),"")</f>
        <v>1</v>
      </c>
      <c r="H29">
        <f>IFERROR(INDEX('Weekly Stats'!F:F,MATCH($C29,'Weekly Stats'!$A:$A,0)),"")</f>
        <v>1</v>
      </c>
      <c r="I29">
        <f>IFERROR(INDEX('Weekly Stats'!G:G,MATCH($C29,'Weekly Stats'!$A:$A,0)),"")</f>
        <v>10</v>
      </c>
      <c r="J29">
        <f>IFERROR(INDEX('Weekly Stats'!H:H,MATCH($C29,'Weekly Stats'!$A:$A,0)),"")</f>
        <v>121</v>
      </c>
      <c r="K29">
        <f>IFERROR(INDEX('Weekly Stats'!I:I,MATCH($C29,'Weekly Stats'!$A:$A,0)),"")</f>
        <v>1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1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0.63200000000000001</v>
      </c>
      <c r="Y29" s="47">
        <f>IFERROR(ROUND(J29/I29,2),"")</f>
        <v>12.1</v>
      </c>
      <c r="Z29" s="47" t="str">
        <f>IFERROR(ROUND(M29/L29,2),"")</f>
        <v/>
      </c>
    </row>
    <row r="30" spans="1:32">
      <c r="B30" t="s">
        <v>145</v>
      </c>
      <c r="C30" s="27" t="str" cm="1">
        <f t="array" ref="C30">IFERROR(INDEX(Lineups!D:D,MATCH(B$27&amp;B30,Lineups!A:A&amp;Lineups!B:B,0)),"")</f>
        <v>Matthew Stafford</v>
      </c>
      <c r="D30">
        <f>IFERROR(INDEX('Weekly Stats'!B:B,MATCH($C30,'Weekly Stats'!$A:$A,0)),"")</f>
        <v>40</v>
      </c>
      <c r="E30">
        <f>IFERROR(INDEX('Weekly Stats'!C:C,MATCH($C30,'Weekly Stats'!$A:$A,0)),"")</f>
        <v>54</v>
      </c>
      <c r="F30">
        <f>IFERROR(INDEX('Weekly Stats'!D:D,MATCH($C30,'Weekly Stats'!$A:$A,0)),"")</f>
        <v>383</v>
      </c>
      <c r="G30">
        <f>IFERROR(INDEX('Weekly Stats'!E:E,MATCH($C30,'Weekly Stats'!$A:$A,0)),"")</f>
        <v>3</v>
      </c>
      <c r="H30">
        <f>IFERROR(INDEX('Weekly Stats'!F:F,MATCH($C30,'Weekly Stats'!$A:$A,0)),"")</f>
        <v>0</v>
      </c>
      <c r="I30">
        <f>IFERROR(INDEX('Weekly Stats'!G:G,MATCH($C30,'Weekly Stats'!$A:$A,0)),"")</f>
        <v>0</v>
      </c>
      <c r="J30">
        <f>IFERROR(INDEX('Weekly Stats'!H:H,MATCH($C30,'Weekly Stats'!$A:$A,0)),"")</f>
        <v>0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0.74099999999999999</v>
      </c>
      <c r="Y30" s="47" t="str">
        <f t="shared" ref="Y30:Y37" si="13">IFERROR(ROUND(J30/I30,2),"")</f>
        <v/>
      </c>
      <c r="Z30" s="47" t="str">
        <f t="shared" ref="Z30:Z37" si="14">IFERROR(ROUND(M30/L30,2),"")</f>
        <v/>
      </c>
    </row>
    <row r="31" spans="1:32">
      <c r="B31" t="s">
        <v>148</v>
      </c>
      <c r="C31" s="27" t="str" cm="1">
        <f t="array" ref="C31">IFERROR(INDEX(Lineups!D:D,MATCH(B$27&amp;B31,Lineups!A:A&amp;Lineups!B:B,0)),"")</f>
        <v>Jonathan Taylor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15</v>
      </c>
      <c r="J31">
        <f>IFERROR(INDEX('Weekly Stats'!H:H,MATCH($C31,'Weekly Stats'!$A:$A,0)),"")</f>
        <v>45</v>
      </c>
      <c r="K31">
        <f>IFERROR(INDEX('Weekly Stats'!I:I,MATCH($C31,'Weekly Stats'!$A:$A,0)),"")</f>
        <v>0</v>
      </c>
      <c r="L31">
        <f>IFERROR(INDEX('Weekly Stats'!J:J,MATCH($C31,'Weekly Stats'!$A:$A,0)),"")</f>
        <v>3</v>
      </c>
      <c r="M31">
        <f>IFERROR(INDEX('Weekly Stats'!K:K,MATCH($C31,'Weekly Stats'!$A:$A,0)),"")</f>
        <v>37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3</v>
      </c>
      <c r="Z31" s="47">
        <f t="shared" si="14"/>
        <v>12.33</v>
      </c>
    </row>
    <row r="32" spans="1:32">
      <c r="B32" t="s">
        <v>149</v>
      </c>
      <c r="C32" s="27" t="str" cm="1">
        <f t="array" ref="C32">IFERROR(INDEX(Lineups!D:D,MATCH(B$27&amp;B32,Lineups!A:A&amp;Lineups!B:B,0)),"")</f>
        <v>Emanuel Wilson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20</v>
      </c>
      <c r="J32">
        <f>IFERROR(INDEX('Weekly Stats'!H:H,MATCH($C32,'Weekly Stats'!$A:$A,0)),"")</f>
        <v>61</v>
      </c>
      <c r="K32">
        <f>IFERROR(INDEX('Weekly Stats'!I:I,MATCH($C32,'Weekly Stats'!$A:$A,0)),"")</f>
        <v>1</v>
      </c>
      <c r="L32">
        <f>IFERROR(INDEX('Weekly Stats'!J:J,MATCH($C32,'Weekly Stats'!$A:$A,0)),"")</f>
        <v>2</v>
      </c>
      <c r="M32">
        <f>IFERROR(INDEX('Weekly Stats'!K:K,MATCH($C32,'Weekly Stats'!$A:$A,0)),"")</f>
        <v>11</v>
      </c>
      <c r="N32">
        <f>IFERROR(INDEX('Weekly Stats'!L:L,MATCH($C32,'Weekly Stats'!$A:$A,0)),"")</f>
        <v>0</v>
      </c>
      <c r="O32">
        <f>IFERROR(INDEX('Weekly Stats'!M:M,MATCH($C32,'Weekly Stats'!$A:$A,0)),"")</f>
        <v>1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3.05</v>
      </c>
      <c r="Z32" s="47">
        <f t="shared" si="14"/>
        <v>5.5</v>
      </c>
    </row>
    <row r="33" spans="1:37">
      <c r="B33" t="s">
        <v>150</v>
      </c>
      <c r="C33" s="27" t="str" cm="1">
        <f t="array" ref="C33">IFERROR(INDEX(Lineups!D:D,MATCH(B$27&amp;B33,Lineups!A:A&amp;Lineups!B:B,0)),"")</f>
        <v>Najee Harris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5</v>
      </c>
      <c r="J33">
        <f>IFERROR(INDEX('Weekly Stats'!H:H,MATCH($C33,'Weekly Stats'!$A:$A,0)),"")</f>
        <v>9</v>
      </c>
      <c r="K33">
        <f>IFERROR(INDEX('Weekly Stats'!I:I,MATCH($C33,'Weekly Stats'!$A:$A,0)),"")</f>
        <v>0</v>
      </c>
      <c r="L33">
        <f>IFERROR(INDEX('Weekly Stats'!J:J,MATCH($C33,'Weekly Stats'!$A:$A,0)),"")</f>
        <v>1</v>
      </c>
      <c r="M33">
        <f>IFERROR(INDEX('Weekly Stats'!K:K,MATCH($C33,'Weekly Stats'!$A:$A,0)),"")</f>
        <v>5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1.8</v>
      </c>
      <c r="Z33" s="47">
        <f t="shared" si="14"/>
        <v>5</v>
      </c>
    </row>
    <row r="34" spans="1:37">
      <c r="B34" t="s">
        <v>154</v>
      </c>
      <c r="C34" s="27" t="str" cm="1">
        <f t="array" ref="C34">IFERROR(INDEX(Lineups!D:D,MATCH(B$27&amp;B34,Lineups!A:A&amp;Lineups!B:B,0)),"")</f>
        <v>Justin Jefferson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1</v>
      </c>
      <c r="J34">
        <f>IFERROR(INDEX('Weekly Stats'!H:H,MATCH($C34,'Weekly Stats'!$A:$A,0)),"")</f>
        <v>-11</v>
      </c>
      <c r="K34">
        <f>IFERROR(INDEX('Weekly Stats'!I:I,MATCH($C34,'Weekly Stats'!$A:$A,0)),"")</f>
        <v>0</v>
      </c>
      <c r="L34">
        <f>IFERROR(INDEX('Weekly Stats'!J:J,MATCH($C34,'Weekly Stats'!$A:$A,0)),"")</f>
        <v>6</v>
      </c>
      <c r="M34">
        <f>IFERROR(INDEX('Weekly Stats'!K:K,MATCH($C34,'Weekly Stats'!$A:$A,0)),"")</f>
        <v>79</v>
      </c>
      <c r="N34">
        <f>IFERROR(INDEX('Weekly Stats'!L:L,MATCH($C34,'Weekly Stats'!$A:$A,0)),"")</f>
        <v>1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>
        <f t="shared" si="13"/>
        <v>-11</v>
      </c>
      <c r="Z34" s="47">
        <f t="shared" si="14"/>
        <v>13.17</v>
      </c>
    </row>
    <row r="35" spans="1:37">
      <c r="B35" t="s">
        <v>155</v>
      </c>
      <c r="C35" s="27" t="str" cm="1">
        <f t="array" ref="C35">IFERROR(INDEX(Lineups!D:D,MATCH(B$27&amp;B35,Lineups!A:A&amp;Lineups!B:B,0)),"")</f>
        <v>Nico Collins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5</v>
      </c>
      <c r="M35">
        <f>IFERROR(INDEX('Weekly Stats'!K:K,MATCH($C35,'Weekly Stats'!$A:$A,0)),"")</f>
        <v>56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11.2</v>
      </c>
    </row>
    <row r="36" spans="1:37">
      <c r="B36" t="s">
        <v>156</v>
      </c>
      <c r="C36" s="27" t="str" cm="1">
        <f t="array" ref="C36">IFERROR(INDEX(Lineups!D:D,MATCH(B$27&amp;B36,Lineups!A:A&amp;Lineups!B:B,0)),"")</f>
        <v>Parker Washington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6</v>
      </c>
      <c r="M36">
        <f>IFERROR(INDEX('Weekly Stats'!K:K,MATCH($C36,'Weekly Stats'!$A:$A,0)),"")</f>
        <v>124</v>
      </c>
      <c r="N36">
        <f>IFERROR(INDEX('Weekly Stats'!L:L,MATCH($C36,'Weekly Stats'!$A:$A,0)),"")</f>
        <v>2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20.67</v>
      </c>
    </row>
    <row r="37" spans="1:37" ht="13.5" thickBot="1">
      <c r="B37" t="s">
        <v>160</v>
      </c>
      <c r="C37" s="27" t="str" cm="1">
        <f t="array" ref="C37">IFERROR(INDEX(Lineups!D:D,MATCH(B$27&amp;B37,Lineups!A:A&amp;Lineups!B:B,0)),"")</f>
        <v>Evan McPherson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1</v>
      </c>
      <c r="R37">
        <f>IFERROR(INDEX('Weekly Stats'!P:P,MATCH($C37,'Weekly Stats'!$A:$A,0)),"")</f>
        <v>1</v>
      </c>
      <c r="S37">
        <f>IFERROR(INDEX('Weekly Stats'!Q:Q,MATCH($C37,'Weekly Stats'!$A:$A,0)),"")</f>
        <v>0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4</v>
      </c>
      <c r="W37">
        <f t="shared" si="11"/>
        <v>7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52</v>
      </c>
      <c r="E38" s="40">
        <f t="shared" ref="E38:Q38" si="16">SUM(E29:E37)</f>
        <v>73</v>
      </c>
      <c r="F38" s="40">
        <f t="shared" si="16"/>
        <v>593</v>
      </c>
      <c r="G38" s="40">
        <f t="shared" si="16"/>
        <v>4</v>
      </c>
      <c r="H38" s="40">
        <f t="shared" si="16"/>
        <v>1</v>
      </c>
      <c r="I38" s="40">
        <f t="shared" si="16"/>
        <v>51</v>
      </c>
      <c r="J38" s="40">
        <f t="shared" si="16"/>
        <v>225</v>
      </c>
      <c r="K38" s="40">
        <f t="shared" si="16"/>
        <v>2</v>
      </c>
      <c r="L38" s="40">
        <f t="shared" si="16"/>
        <v>23</v>
      </c>
      <c r="M38" s="40">
        <f t="shared" si="16"/>
        <v>312</v>
      </c>
      <c r="N38" s="40">
        <f t="shared" si="16"/>
        <v>3</v>
      </c>
      <c r="O38" s="40">
        <f t="shared" si="16"/>
        <v>1</v>
      </c>
      <c r="P38" s="40">
        <f t="shared" si="16"/>
        <v>1</v>
      </c>
      <c r="Q38" s="40">
        <f t="shared" si="16"/>
        <v>1</v>
      </c>
      <c r="R38" s="40">
        <f t="shared" ref="R38:U38" si="17">SUM(R29:R37)</f>
        <v>1</v>
      </c>
      <c r="S38" s="40">
        <f t="shared" si="17"/>
        <v>0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4</v>
      </c>
      <c r="W38" s="40">
        <f t="shared" si="18"/>
        <v>7</v>
      </c>
      <c r="X38" s="46">
        <f>IFERROR(ROUND(D38/E38,3),0)</f>
        <v>0.71199999999999997</v>
      </c>
      <c r="Y38" s="48">
        <f>IFERROR(ROUND(J38/I38,2),0)</f>
        <v>4.41</v>
      </c>
      <c r="Z38" s="48">
        <f>IFERROR(ROUND(M38/L38,2),0)</f>
        <v>13.57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161</v>
      </c>
      <c r="C40" s="27" t="str" cm="1">
        <f t="array" ref="C40">IFERROR(INDEX(Lineups!D:D,MATCH(B$27&amp;B40,Lineups!A:A&amp;Lineups!B:B,0)),"")</f>
        <v>Seattle Seahawks</v>
      </c>
      <c r="D40" s="41">
        <f>IFERROR(INDEX('Weekly Stats'!C:C,MATCH($C40,'Weekly Stats'!$A:$A,0)),"")</f>
        <v>3</v>
      </c>
      <c r="E40" s="41">
        <f>IFERROR(INDEX('Weekly Stats'!D:D,MATCH($C40,'Weekly Stats'!$A:$A,0)),"")</f>
        <v>2</v>
      </c>
      <c r="F40" s="41">
        <f>IFERROR(INDEX('Weekly Stats'!E:E,MATCH($C40,'Weekly Stats'!$A:$A,0)),"")</f>
        <v>1</v>
      </c>
      <c r="G40" s="41">
        <f>IFERROR(INDEX('Weekly Stats'!F:F,MATCH($C40,'Weekly Stats'!$A:$A,0)),"")</f>
        <v>269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32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162</v>
      </c>
      <c r="C42" s="42" t="str" cm="1">
        <f t="array" ref="C42">IFERROR(INDEX(Lineups!D:D,MATCH(B$27&amp;B42,Lineups!A:A&amp;Lineups!B:B,0)),"")</f>
        <v>Mike MacDonald</v>
      </c>
      <c r="D42" s="41">
        <f>IFERROR(INDEX('Weekly Stats'!AC:AC,MATCH(C42,'Weekly Stats'!AB:AB,0))-INDEX('Weekly Stats'!AD:AD,MATCH(C42,'Weekly Stats'!AB:AB,0)),"")</f>
        <v>-3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10</v>
      </c>
      <c r="B46" s="19" t="str">
        <f>IFERROR(INDEX(Data!I:I,MATCH(A46,Data!H:H,0)),"")</f>
        <v>Sekundeez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408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164</v>
      </c>
      <c r="C48" s="27" t="str" cm="1">
        <f t="array" ref="C48">IFERROR(INDEX(Lineups!D:D,MATCH(B$46&amp;B48,Lineups!A:A&amp;Lineups!B:B,0)),"")</f>
        <v>Daniel Jones</v>
      </c>
      <c r="D48">
        <f>IFERROR(INDEX('Weekly Stats'!B:B,MATCH($C48,'Weekly Stats'!$A:$A,0)),"")</f>
        <v>24</v>
      </c>
      <c r="E48">
        <f>IFERROR(INDEX('Weekly Stats'!C:C,MATCH($C48,'Weekly Stats'!$A:$A,0)),"")</f>
        <v>44</v>
      </c>
      <c r="F48">
        <f>IFERROR(INDEX('Weekly Stats'!D:D,MATCH($C48,'Weekly Stats'!$A:$A,0)),"")</f>
        <v>267</v>
      </c>
      <c r="G48">
        <f>IFERROR(INDEX('Weekly Stats'!E:E,MATCH($C48,'Weekly Stats'!$A:$A,0)),"")</f>
        <v>0</v>
      </c>
      <c r="H48">
        <f>IFERROR(INDEX('Weekly Stats'!F:F,MATCH($C48,'Weekly Stats'!$A:$A,0)),"")</f>
        <v>0</v>
      </c>
      <c r="I48">
        <f>IFERROR(INDEX('Weekly Stats'!G:G,MATCH($C48,'Weekly Stats'!$A:$A,0)),"")</f>
        <v>3</v>
      </c>
      <c r="J48">
        <f>IFERROR(INDEX('Weekly Stats'!H:H,MATCH($C48,'Weekly Stats'!$A:$A,0)),"")</f>
        <v>4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0.54500000000000004</v>
      </c>
      <c r="Y48" s="47">
        <f>IFERROR(ROUND(J48/I48,2),"")</f>
        <v>1.33</v>
      </c>
      <c r="Z48" s="47" t="str">
        <f>IFERROR(ROUND(M48/L48,2),"")</f>
        <v/>
      </c>
    </row>
    <row r="49" spans="2:32">
      <c r="B49" t="s">
        <v>165</v>
      </c>
      <c r="C49" s="27" t="str" cm="1">
        <f t="array" ref="C49">IFERROR(INDEX(Lineups!D:D,MATCH(B$46&amp;B49,Lineups!A:A&amp;Lineups!B:B,0)),"")</f>
        <v>No Body</v>
      </c>
      <c r="D49" t="str">
        <f>IFERROR(INDEX('Weekly Stats'!B:B,MATCH($C49,'Weekly Stats'!$A:$A,0)),"")</f>
        <v/>
      </c>
      <c r="E49" t="str">
        <f>IFERROR(INDEX('Weekly Stats'!C:C,MATCH($C49,'Weekly Stats'!$A:$A,0)),"")</f>
        <v/>
      </c>
      <c r="F49" t="str">
        <f>IFERROR(INDEX('Weekly Stats'!D:D,MATCH($C49,'Weekly Stats'!$A:$A,0)),"")</f>
        <v/>
      </c>
      <c r="G49" t="str">
        <f>IFERROR(INDEX('Weekly Stats'!E:E,MATCH($C49,'Weekly Stats'!$A:$A,0)),"")</f>
        <v/>
      </c>
      <c r="H49" t="str">
        <f>IFERROR(INDEX('Weekly Stats'!F:F,MATCH($C49,'Weekly Stats'!$A:$A,0)),"")</f>
        <v/>
      </c>
      <c r="I49" t="str">
        <f>IFERROR(INDEX('Weekly Stats'!G:G,MATCH($C49,'Weekly Stats'!$A:$A,0)),"")</f>
        <v/>
      </c>
      <c r="J49" t="str">
        <f>IFERROR(INDEX('Weekly Stats'!H:H,MATCH($C49,'Weekly Stats'!$A:$A,0)),"")</f>
        <v/>
      </c>
      <c r="K49" t="str">
        <f>IFERROR(INDEX('Weekly Stats'!I:I,MATCH($C49,'Weekly Stats'!$A:$A,0)),"")</f>
        <v/>
      </c>
      <c r="L49" t="str">
        <f>IFERROR(INDEX('Weekly Stats'!J:J,MATCH($C49,'Weekly Stats'!$A:$A,0)),"")</f>
        <v/>
      </c>
      <c r="M49" t="str">
        <f>IFERROR(INDEX('Weekly Stats'!K:K,MATCH($C49,'Weekly Stats'!$A:$A,0)),"")</f>
        <v/>
      </c>
      <c r="N49" t="str">
        <f>IFERROR(INDEX('Weekly Stats'!L:L,MATCH($C49,'Weekly Stats'!$A:$A,0)),"")</f>
        <v/>
      </c>
      <c r="O49" t="str">
        <f>IFERROR(INDEX('Weekly Stats'!M:M,MATCH($C49,'Weekly Stats'!$A:$A,0)),"")</f>
        <v/>
      </c>
      <c r="P49" t="str">
        <f>IFERROR(INDEX('Weekly Stats'!N:N,MATCH($C49,'Weekly Stats'!$A:$A,0)),"")</f>
        <v/>
      </c>
      <c r="Q49" t="str">
        <f>IFERROR(INDEX('Weekly Stats'!O:O,MATCH($C49,'Weekly Stats'!$A:$A,0)),"")</f>
        <v/>
      </c>
      <c r="R49" t="str">
        <f>IFERROR(INDEX('Weekly Stats'!P:P,MATCH($C49,'Weekly Stats'!$A:$A,0)),"")</f>
        <v/>
      </c>
      <c r="S49" t="str">
        <f>IFERROR(INDEX('Weekly Stats'!Q:Q,MATCH($C49,'Weekly Stats'!$A:$A,0)),"")</f>
        <v/>
      </c>
      <c r="T49" t="str">
        <f>IFERROR(INDEX('Weekly Stats'!R:R,MATCH($C49,'Weekly Stats'!$A:$A,0)),"")</f>
        <v/>
      </c>
      <c r="U49" t="str">
        <f>IFERROR(INDEX('Weekly Stats'!S:S,MATCH($C49,'Weekly Stats'!$A:$A,0)),"")</f>
        <v/>
      </c>
      <c r="V49" t="str">
        <f>IFERROR(INDEX('Weekly Stats'!T:T,MATCH($C49,'Weekly Stats'!$A:$A,0)),"")</f>
        <v/>
      </c>
      <c r="W49">
        <f t="shared" si="19"/>
        <v>0</v>
      </c>
      <c r="X49" s="45" t="str">
        <f t="shared" ref="X49:X56" si="20">IFERROR(ROUND(D49/E49,3),"")</f>
        <v/>
      </c>
      <c r="Y49" s="47" t="str">
        <f t="shared" ref="Y49:Y56" si="21">IFERROR(ROUND(J49/I49,2),"")</f>
        <v/>
      </c>
      <c r="Z49" s="47" t="str">
        <f t="shared" ref="Z49:Z56" si="22">IFERROR(ROUND(M49/L49,2),"")</f>
        <v/>
      </c>
    </row>
    <row r="50" spans="2:32">
      <c r="B50" t="s">
        <v>168</v>
      </c>
      <c r="C50" s="27" t="str" cm="1">
        <f t="array" ref="C50">IFERROR(INDEX(Lineups!D:D,MATCH(B$46&amp;B50,Lineups!A:A&amp;Lineups!B:B,0)),"")</f>
        <v>Jahmyr Gibbs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25</v>
      </c>
      <c r="J50">
        <f>IFERROR(INDEX('Weekly Stats'!H:H,MATCH($C50,'Weekly Stats'!$A:$A,0)),"")</f>
        <v>151</v>
      </c>
      <c r="K50">
        <f>IFERROR(INDEX('Weekly Stats'!I:I,MATCH($C50,'Weekly Stats'!$A:$A,0)),"")</f>
        <v>2</v>
      </c>
      <c r="L50">
        <f>IFERROR(INDEX('Weekly Stats'!J:J,MATCH($C50,'Weekly Stats'!$A:$A,0)),"")</f>
        <v>5</v>
      </c>
      <c r="M50">
        <f>IFERROR(INDEX('Weekly Stats'!K:K,MATCH($C50,'Weekly Stats'!$A:$A,0)),"")</f>
        <v>56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6.04</v>
      </c>
      <c r="Z50" s="47">
        <f t="shared" si="22"/>
        <v>11.2</v>
      </c>
    </row>
    <row r="51" spans="2:32">
      <c r="B51" t="s">
        <v>169</v>
      </c>
      <c r="C51" s="27" t="str" cm="1">
        <f t="array" ref="C51">IFERROR(INDEX(Lineups!D:D,MATCH(B$46&amp;B51,Lineups!A:A&amp;Lineups!B:B,0)),"")</f>
        <v>TreVeyon Henderson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4</v>
      </c>
      <c r="J51">
        <f>IFERROR(INDEX('Weekly Stats'!H:H,MATCH($C51,'Weekly Stats'!$A:$A,0)),"")</f>
        <v>22</v>
      </c>
      <c r="K51">
        <f>IFERROR(INDEX('Weekly Stats'!I:I,MATCH($C51,'Weekly Stats'!$A:$A,0)),"")</f>
        <v>0</v>
      </c>
      <c r="L51">
        <f>IFERROR(INDEX('Weekly Stats'!J:J,MATCH($C51,'Weekly Stats'!$A:$A,0)),"")</f>
        <v>1</v>
      </c>
      <c r="M51">
        <f>IFERROR(INDEX('Weekly Stats'!K:K,MATCH($C51,'Weekly Stats'!$A:$A,0)),"")</f>
        <v>16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5.5</v>
      </c>
      <c r="Z51" s="47">
        <f t="shared" si="22"/>
        <v>16</v>
      </c>
    </row>
    <row r="52" spans="2:32">
      <c r="B52" t="s">
        <v>170</v>
      </c>
      <c r="C52" s="27" t="str" cm="1">
        <f t="array" ref="C52">IFERROR(INDEX(Lineups!D:D,MATCH(B$46&amp;B52,Lineups!A:A&amp;Lineups!B:B,0)),"")</f>
        <v>Tyler Allgeier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3</v>
      </c>
      <c r="J52">
        <f>IFERROR(INDEX('Weekly Stats'!H:H,MATCH($C52,'Weekly Stats'!$A:$A,0)),"")</f>
        <v>7</v>
      </c>
      <c r="K52">
        <f>IFERROR(INDEX('Weekly Stats'!I:I,MATCH($C52,'Weekly Stats'!$A:$A,0)),"")</f>
        <v>0</v>
      </c>
      <c r="L52">
        <f>IFERROR(INDEX('Weekly Stats'!J:J,MATCH($C52,'Weekly Stats'!$A:$A,0)),"")</f>
        <v>2</v>
      </c>
      <c r="M52">
        <f>IFERROR(INDEX('Weekly Stats'!K:K,MATCH($C52,'Weekly Stats'!$A:$A,0)),"")</f>
        <v>9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2.33</v>
      </c>
      <c r="Z52" s="47">
        <f t="shared" si="22"/>
        <v>4.5</v>
      </c>
    </row>
    <row r="53" spans="2:32">
      <c r="B53" t="s">
        <v>174</v>
      </c>
      <c r="C53" s="27" t="str" cm="1">
        <f t="array" ref="C53">IFERROR(INDEX(Lineups!D:D,MATCH(B$46&amp;B53,Lineups!A:A&amp;Lineups!B:B,0)),"")</f>
        <v>CeeDee Lamb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2</v>
      </c>
      <c r="M53">
        <f>IFERROR(INDEX('Weekly Stats'!K:K,MATCH($C53,'Weekly Stats'!$A:$A,0)),"")</f>
        <v>9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4.5</v>
      </c>
    </row>
    <row r="54" spans="2:32">
      <c r="B54" t="s">
        <v>175</v>
      </c>
      <c r="C54" s="27" t="str" cm="1">
        <f t="array" ref="C54">IFERROR(INDEX(Lineups!D:D,MATCH(B$46&amp;B54,Lineups!A:A&amp;Lineups!B:B,0)),"")</f>
        <v>Khalil Shakir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3</v>
      </c>
      <c r="M54">
        <f>IFERROR(INDEX('Weekly Stats'!K:K,MATCH($C54,'Weekly Stats'!$A:$A,0)),"")</f>
        <v>80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26.67</v>
      </c>
    </row>
    <row r="55" spans="2:32">
      <c r="B55" t="s">
        <v>176</v>
      </c>
      <c r="C55" s="27" t="str" cm="1">
        <f t="array" ref="C55">IFERROR(INDEX(Lineups!D:D,MATCH(B$46&amp;B55,Lineups!A:A&amp;Lineups!B:B,0)),"")</f>
        <v>Makai Lemon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5</v>
      </c>
      <c r="M55">
        <f>IFERROR(INDEX('Weekly Stats'!K:K,MATCH($C55,'Weekly Stats'!$A:$A,0)),"")</f>
        <v>43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8.6</v>
      </c>
    </row>
    <row r="56" spans="2:32" ht="13.5" thickBot="1">
      <c r="B56" t="s">
        <v>179</v>
      </c>
      <c r="C56" s="27" t="str" cm="1">
        <f t="array" ref="C56">IFERROR(INDEX(Lineups!D:D,MATCH(B$46&amp;B56,Lineups!A:A&amp;Lineups!B:B,0)),"")</f>
        <v>Harrison Mevis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0</v>
      </c>
      <c r="R56">
        <f>IFERROR(INDEX('Weekly Stats'!P:P,MATCH($C56,'Weekly Stats'!$A:$A,0)),"")</f>
        <v>0</v>
      </c>
      <c r="S56">
        <f>IFERROR(INDEX('Weekly Stats'!Q:Q,MATCH($C56,'Weekly Stats'!$A:$A,0)),"")</f>
        <v>0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4</v>
      </c>
      <c r="W56">
        <f t="shared" si="19"/>
        <v>4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24</v>
      </c>
      <c r="E57" s="40">
        <f t="shared" ref="E57:W57" si="24">SUM(E48:E56)</f>
        <v>44</v>
      </c>
      <c r="F57" s="40">
        <f t="shared" si="24"/>
        <v>267</v>
      </c>
      <c r="G57" s="40">
        <f t="shared" si="24"/>
        <v>0</v>
      </c>
      <c r="H57" s="40">
        <f t="shared" si="24"/>
        <v>0</v>
      </c>
      <c r="I57" s="40">
        <f t="shared" si="24"/>
        <v>35</v>
      </c>
      <c r="J57" s="40">
        <f t="shared" si="24"/>
        <v>184</v>
      </c>
      <c r="K57" s="40">
        <f t="shared" si="24"/>
        <v>2</v>
      </c>
      <c r="L57" s="40">
        <f t="shared" si="24"/>
        <v>18</v>
      </c>
      <c r="M57" s="40">
        <f t="shared" si="24"/>
        <v>213</v>
      </c>
      <c r="N57" s="40">
        <f t="shared" si="24"/>
        <v>0</v>
      </c>
      <c r="O57" s="40">
        <f t="shared" si="24"/>
        <v>0</v>
      </c>
      <c r="P57" s="40">
        <f t="shared" si="24"/>
        <v>0</v>
      </c>
      <c r="Q57" s="40">
        <f t="shared" si="24"/>
        <v>0</v>
      </c>
      <c r="R57" s="40">
        <f t="shared" si="24"/>
        <v>0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4</v>
      </c>
      <c r="W57" s="40">
        <f t="shared" si="24"/>
        <v>4</v>
      </c>
      <c r="X57" s="46">
        <f>IFERROR(ROUND(D57/E57,3),0)</f>
        <v>0.54500000000000004</v>
      </c>
      <c r="Y57" s="48">
        <f>IFERROR(ROUND(J57/I57,2),0)</f>
        <v>5.26</v>
      </c>
      <c r="Z57" s="48">
        <f>IFERROR(ROUND(M57/L57,2),0)</f>
        <v>11.83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180</v>
      </c>
      <c r="C59" s="27" t="str" cm="1">
        <f t="array" ref="C59">IFERROR(INDEX(Lineups!D:D,MATCH(B$46&amp;B59,Lineups!A:A&amp;Lineups!B:B,0)),"")</f>
        <v>Minnesota Vikings</v>
      </c>
      <c r="D59" s="41">
        <f>IFERROR(INDEX('Weekly Stats'!C:C,MATCH($C59,'Weekly Stats'!$A:$A,0)),"")</f>
        <v>1</v>
      </c>
      <c r="E59" s="41">
        <f>IFERROR(INDEX('Weekly Stats'!D:D,MATCH($C59,'Weekly Stats'!$A:$A,0)),"")</f>
        <v>1</v>
      </c>
      <c r="F59" s="41">
        <f>IFERROR(INDEX('Weekly Stats'!E:E,MATCH($C59,'Weekly Stats'!$A:$A,0)),"")</f>
        <v>2</v>
      </c>
      <c r="G59" s="41">
        <f>IFERROR(INDEX('Weekly Stats'!F:F,MATCH($C59,'Weekly Stats'!$A:$A,0)),"")</f>
        <v>142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13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162</v>
      </c>
      <c r="C61" s="42" t="str" cm="1">
        <f t="array" ref="C61">IFERROR(INDEX(Lineups!D:D,MATCH(B$46&amp;B61,Lineups!A:A&amp;Lineups!B:B,0)),"")</f>
        <v>Nick Sirianni</v>
      </c>
      <c r="D61" s="41">
        <f>IFERROR(INDEX('Weekly Stats'!AC:AC,MATCH(C61,'Weekly Stats'!AB:AB,0))-INDEX('Weekly Stats'!AD:AD,MATCH(C61,'Weekly Stats'!AB:AB,0)),"")</f>
        <v>-2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0</v>
      </c>
      <c r="H64" s="7">
        <f t="shared" si="25"/>
        <v>6</v>
      </c>
      <c r="I64" s="7">
        <f t="shared" si="25"/>
        <v>0</v>
      </c>
      <c r="J64" s="7">
        <f>SUM(J65:J66)</f>
        <v>5</v>
      </c>
      <c r="K64" s="7">
        <f t="shared" si="25"/>
        <v>0</v>
      </c>
      <c r="L64" s="7">
        <f t="shared" si="25"/>
        <v>0</v>
      </c>
      <c r="M64" s="7">
        <f t="shared" si="25"/>
        <v>2</v>
      </c>
      <c r="N64" s="7">
        <f t="shared" si="25"/>
        <v>0</v>
      </c>
      <c r="O64" s="7">
        <f t="shared" si="25"/>
        <v>0</v>
      </c>
      <c r="P64" s="7">
        <f t="shared" si="25"/>
        <v>0</v>
      </c>
      <c r="Q64" s="7">
        <f t="shared" si="25"/>
        <v>3</v>
      </c>
      <c r="R64" s="7">
        <f t="shared" si="25"/>
        <v>0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-2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14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14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2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Loss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0</v>
      </c>
      <c r="F66">
        <f>IF(G57&gt;G82,6,0)</f>
        <v>0</v>
      </c>
      <c r="G66">
        <f>IF(H57&lt;H82,2,0)</f>
        <v>0</v>
      </c>
      <c r="H66">
        <f>IF(J57&gt;J82,6,0)</f>
        <v>6</v>
      </c>
      <c r="I66">
        <f>IF(K57&gt;K82,6,0)</f>
        <v>0</v>
      </c>
      <c r="J66">
        <f>IFERROR(IF(Y57&gt;Y82,3,0),0)</f>
        <v>3</v>
      </c>
      <c r="K66">
        <f>IF(M57&gt;M82,6,0)</f>
        <v>0</v>
      </c>
      <c r="L66">
        <f>IF(N57&gt;N82,6,0)</f>
        <v>0</v>
      </c>
      <c r="M66">
        <f>IFERROR(IF(Z57&gt;Z82,2,0),0)</f>
        <v>2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3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-2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2</v>
      </c>
      <c r="E67">
        <f>IF(F82&gt;F57,6,0)</f>
        <v>6</v>
      </c>
      <c r="F67">
        <f>IF(G82&gt;G57,6,0)</f>
        <v>6</v>
      </c>
      <c r="G67">
        <f>IF(H82&lt;H57,2,0)</f>
        <v>0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6</v>
      </c>
      <c r="L67">
        <f>IF(N82&gt;N57,6,0)</f>
        <v>6</v>
      </c>
      <c r="M67">
        <f>IFERROR(IF(Z82&gt;Z57,2,0),0)</f>
        <v>0</v>
      </c>
      <c r="N67">
        <f>IF(L82&gt;L57,2,0)</f>
        <v>2</v>
      </c>
      <c r="O67">
        <f>IF(P82&gt;P57,2,0)</f>
        <v>2</v>
      </c>
      <c r="P67">
        <f>IF(O82&lt;O57,3,0)</f>
        <v>0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-6</v>
      </c>
      <c r="W67">
        <f>IF(G84&lt;=G59,0,-3)</f>
        <v>-3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2</v>
      </c>
      <c r="E68">
        <f>IF(F82&gt;=575,2,0)</f>
        <v>2</v>
      </c>
      <c r="F68">
        <f>IF(G82&gt;=6,2,0)</f>
        <v>2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2</v>
      </c>
      <c r="M68">
        <f>IFERROR(IF(Z82&gt;=12,2,0),0)</f>
        <v>0</v>
      </c>
      <c r="N68" s="10">
        <f>IF(L82&gt;=30,2,0)</f>
        <v>2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-2</v>
      </c>
      <c r="W68">
        <f>IF(G59&lt;=275,-2,0)</f>
        <v>-2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WIN!</v>
      </c>
    </row>
    <row r="69" spans="1:32">
      <c r="B69" s="5"/>
      <c r="C69" s="16" t="s">
        <v>25</v>
      </c>
      <c r="D69" s="7">
        <f>SUM(D67:D68)</f>
        <v>4</v>
      </c>
      <c r="E69" s="7">
        <f t="shared" ref="E69:AA69" si="26">SUM(E67:E68)</f>
        <v>8</v>
      </c>
      <c r="F69" s="7">
        <f t="shared" si="26"/>
        <v>8</v>
      </c>
      <c r="G69" s="7">
        <f t="shared" si="26"/>
        <v>0</v>
      </c>
      <c r="H69" s="7">
        <f t="shared" si="26"/>
        <v>0</v>
      </c>
      <c r="I69" s="7">
        <f t="shared" si="26"/>
        <v>0</v>
      </c>
      <c r="J69" s="7">
        <f t="shared" si="26"/>
        <v>0</v>
      </c>
      <c r="K69" s="7">
        <f t="shared" si="26"/>
        <v>6</v>
      </c>
      <c r="L69" s="7">
        <f t="shared" si="26"/>
        <v>8</v>
      </c>
      <c r="M69" s="7">
        <f t="shared" si="26"/>
        <v>0</v>
      </c>
      <c r="N69" s="7">
        <f t="shared" si="26"/>
        <v>4</v>
      </c>
      <c r="O69" s="7">
        <f t="shared" si="26"/>
        <v>2</v>
      </c>
      <c r="P69" s="7">
        <f t="shared" si="26"/>
        <v>0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-8</v>
      </c>
      <c r="W69" s="7">
        <f t="shared" si="26"/>
        <v>-5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27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27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409</v>
      </c>
      <c r="U70" s="21" t="s">
        <v>408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1</v>
      </c>
      <c r="B71" s="19" t="str">
        <f>IFERROR(INDEX(Data!I:I,MATCH(A71,Data!H:H,0)),"")</f>
        <v>Chili's Dawgs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408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164</v>
      </c>
      <c r="C73" s="27" t="str" cm="1">
        <f t="array" ref="C73">IFERROR(INDEX(Lineups!D:D,MATCH(B$71&amp;B73,Lineups!A:A&amp;Lineups!B:B,0)),"")</f>
        <v>Jordan Love</v>
      </c>
      <c r="D73">
        <f>IFERROR(INDEX('Weekly Stats'!B:B,MATCH($C73,'Weekly Stats'!$A:$A,0)),"")</f>
        <v>25</v>
      </c>
      <c r="E73">
        <f>IFERROR(INDEX('Weekly Stats'!C:C,MATCH($C73,'Weekly Stats'!$A:$A,0)),"")</f>
        <v>31</v>
      </c>
      <c r="F73">
        <f>IFERROR(INDEX('Weekly Stats'!D:D,MATCH($C73,'Weekly Stats'!$A:$A,0)),"")</f>
        <v>367</v>
      </c>
      <c r="G73">
        <f>IFERROR(INDEX('Weekly Stats'!E:E,MATCH($C73,'Weekly Stats'!$A:$A,0)),"")</f>
        <v>2</v>
      </c>
      <c r="H73">
        <f>IFERROR(INDEX('Weekly Stats'!F:F,MATCH($C73,'Weekly Stats'!$A:$A,0)),"")</f>
        <v>0</v>
      </c>
      <c r="I73">
        <f>IFERROR(INDEX('Weekly Stats'!G:G,MATCH($C73,'Weekly Stats'!$A:$A,0)),"")</f>
        <v>1</v>
      </c>
      <c r="J73">
        <f>IFERROR(INDEX('Weekly Stats'!H:H,MATCH($C73,'Weekly Stats'!$A:$A,0)),"")</f>
        <v>6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1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0.80600000000000005</v>
      </c>
      <c r="Y73" s="47">
        <f>IFERROR(ROUND(J73/I73,2),"")</f>
        <v>6</v>
      </c>
      <c r="Z73" s="47" t="str">
        <f>IFERROR(ROUND(M73/L73,2),"")</f>
        <v/>
      </c>
    </row>
    <row r="74" spans="1:32">
      <c r="B74" t="s">
        <v>165</v>
      </c>
      <c r="C74" s="27" t="str" cm="1">
        <f t="array" ref="C74">IFERROR(INDEX(Lineups!D:D,MATCH(B$71&amp;B74,Lineups!A:A&amp;Lineups!B:B,0)),"")</f>
        <v>Drake Maye</v>
      </c>
      <c r="D74">
        <f>IFERROR(INDEX('Weekly Stats'!B:B,MATCH($C74,'Weekly Stats'!$A:$A,0)),"")</f>
        <v>26</v>
      </c>
      <c r="E74">
        <f>IFERROR(INDEX('Weekly Stats'!C:C,MATCH($C74,'Weekly Stats'!$A:$A,0)),"")</f>
        <v>34</v>
      </c>
      <c r="F74">
        <f>IFERROR(INDEX('Weekly Stats'!D:D,MATCH($C74,'Weekly Stats'!$A:$A,0)),"")</f>
        <v>374</v>
      </c>
      <c r="G74">
        <f>IFERROR(INDEX('Weekly Stats'!E:E,MATCH($C74,'Weekly Stats'!$A:$A,0)),"")</f>
        <v>4</v>
      </c>
      <c r="H74">
        <f>IFERROR(INDEX('Weekly Stats'!F:F,MATCH($C74,'Weekly Stats'!$A:$A,0)),"")</f>
        <v>0</v>
      </c>
      <c r="I74">
        <f>IFERROR(INDEX('Weekly Stats'!G:G,MATCH($C74,'Weekly Stats'!$A:$A,0)),"")</f>
        <v>7</v>
      </c>
      <c r="J74">
        <f>IFERROR(INDEX('Weekly Stats'!H:H,MATCH($C74,'Weekly Stats'!$A:$A,0)),"")</f>
        <v>25</v>
      </c>
      <c r="K74">
        <f>IFERROR(INDEX('Weekly Stats'!I:I,MATCH($C74,'Weekly Stats'!$A:$A,0)),"")</f>
        <v>1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0.76500000000000001</v>
      </c>
      <c r="Y74" s="47">
        <f t="shared" ref="Y74:Y81" si="29">IFERROR(ROUND(J74/I74,2),"")</f>
        <v>3.57</v>
      </c>
      <c r="Z74" s="47" t="str">
        <f t="shared" ref="Z74:Z81" si="30">IFERROR(ROUND(M74/L74,2),"")</f>
        <v/>
      </c>
    </row>
    <row r="75" spans="1:32">
      <c r="B75" t="s">
        <v>168</v>
      </c>
      <c r="C75" s="27" t="str" cm="1">
        <f t="array" ref="C75">IFERROR(INDEX(Lineups!D:D,MATCH(B$71&amp;B75,Lineups!A:A&amp;Lineups!B:B,0)),"")</f>
        <v>D'Andre Swift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9</v>
      </c>
      <c r="J75">
        <f>IFERROR(INDEX('Weekly Stats'!H:H,MATCH($C75,'Weekly Stats'!$A:$A,0)),"")</f>
        <v>43</v>
      </c>
      <c r="K75">
        <f>IFERROR(INDEX('Weekly Stats'!I:I,MATCH($C75,'Weekly Stats'!$A:$A,0)),"")</f>
        <v>1</v>
      </c>
      <c r="L75">
        <f>IFERROR(INDEX('Weekly Stats'!J:J,MATCH($C75,'Weekly Stats'!$A:$A,0)),"")</f>
        <v>4</v>
      </c>
      <c r="M75">
        <f>IFERROR(INDEX('Weekly Stats'!K:K,MATCH($C75,'Weekly Stats'!$A:$A,0)),"")</f>
        <v>30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4.78</v>
      </c>
      <c r="Z75" s="47">
        <f t="shared" si="30"/>
        <v>7.5</v>
      </c>
    </row>
    <row r="76" spans="1:32">
      <c r="B76" t="s">
        <v>169</v>
      </c>
      <c r="C76" s="27" t="str" cm="1">
        <f t="array" ref="C76">IFERROR(INDEX(Lineups!D:D,MATCH(B$71&amp;B76,Lineups!A:A&amp;Lineups!B:B,0)),"")</f>
        <v>Quinshon Judkins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14</v>
      </c>
      <c r="J76">
        <f>IFERROR(INDEX('Weekly Stats'!H:H,MATCH($C76,'Weekly Stats'!$A:$A,0)),"")</f>
        <v>44</v>
      </c>
      <c r="K76">
        <f>IFERROR(INDEX('Weekly Stats'!I:I,MATCH($C76,'Weekly Stats'!$A:$A,0)),"")</f>
        <v>0</v>
      </c>
      <c r="L76">
        <f>IFERROR(INDEX('Weekly Stats'!J:J,MATCH($C76,'Weekly Stats'!$A:$A,0)),"")</f>
        <v>3</v>
      </c>
      <c r="M76">
        <f>IFERROR(INDEX('Weekly Stats'!K:K,MATCH($C76,'Weekly Stats'!$A:$A,0)),"")</f>
        <v>6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3.14</v>
      </c>
      <c r="Z76" s="47">
        <f t="shared" si="30"/>
        <v>2</v>
      </c>
    </row>
    <row r="77" spans="1:32">
      <c r="B77" t="s">
        <v>170</v>
      </c>
      <c r="C77" s="27" t="str" cm="1">
        <f t="array" ref="C77">IFERROR(INDEX(Lineups!D:D,MATCH(B$71&amp;B77,Lineups!A:A&amp;Lineups!B:B,0)),"")</f>
        <v>Alvin Kamara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3</v>
      </c>
      <c r="J77">
        <f>IFERROR(INDEX('Weekly Stats'!H:H,MATCH($C77,'Weekly Stats'!$A:$A,0)),"")</f>
        <v>12</v>
      </c>
      <c r="K77">
        <f>IFERROR(INDEX('Weekly Stats'!I:I,MATCH($C77,'Weekly Stats'!$A:$A,0)),"")</f>
        <v>0</v>
      </c>
      <c r="L77">
        <f>IFERROR(INDEX('Weekly Stats'!J:J,MATCH($C77,'Weekly Stats'!$A:$A,0)),"")</f>
        <v>2</v>
      </c>
      <c r="M77">
        <f>IFERROR(INDEX('Weekly Stats'!K:K,MATCH($C77,'Weekly Stats'!$A:$A,0)),"")</f>
        <v>-6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4</v>
      </c>
      <c r="Z77" s="47">
        <f t="shared" si="30"/>
        <v>-3</v>
      </c>
    </row>
    <row r="78" spans="1:32">
      <c r="B78" t="s">
        <v>174</v>
      </c>
      <c r="C78" s="27" t="str" cm="1">
        <f t="array" ref="C78">IFERROR(INDEX(Lineups!D:D,MATCH(B$71&amp;B78,Lineups!A:A&amp;Lineups!B:B,0)),"")</f>
        <v>Jaxon Smith-Njigba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1</v>
      </c>
      <c r="J78">
        <f>IFERROR(INDEX('Weekly Stats'!H:H,MATCH($C78,'Weekly Stats'!$A:$A,0)),"")</f>
        <v>16</v>
      </c>
      <c r="K78">
        <f>IFERROR(INDEX('Weekly Stats'!I:I,MATCH($C78,'Weekly Stats'!$A:$A,0)),"")</f>
        <v>0</v>
      </c>
      <c r="L78">
        <f>IFERROR(INDEX('Weekly Stats'!J:J,MATCH($C78,'Weekly Stats'!$A:$A,0)),"")</f>
        <v>5</v>
      </c>
      <c r="M78">
        <f>IFERROR(INDEX('Weekly Stats'!K:K,MATCH($C78,'Weekly Stats'!$A:$A,0)),"")</f>
        <v>102</v>
      </c>
      <c r="N78">
        <f>IFERROR(INDEX('Weekly Stats'!L:L,MATCH($C78,'Weekly Stats'!$A:$A,0)),"")</f>
        <v>1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>
        <f t="shared" si="29"/>
        <v>16</v>
      </c>
      <c r="Z78" s="47">
        <f t="shared" si="30"/>
        <v>20.399999999999999</v>
      </c>
    </row>
    <row r="79" spans="1:32">
      <c r="B79" t="s">
        <v>175</v>
      </c>
      <c r="C79" s="27" t="str" cm="1">
        <f t="array" ref="C79">IFERROR(INDEX(Lineups!D:D,MATCH(B$71&amp;B79,Lineups!A:A&amp;Lineups!B:B,0)),"")</f>
        <v>Malik Nabers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11</v>
      </c>
      <c r="M79">
        <f>IFERROR(INDEX('Weekly Stats'!K:K,MATCH($C79,'Weekly Stats'!$A:$A,0)),"")</f>
        <v>121</v>
      </c>
      <c r="N79">
        <f>IFERROR(INDEX('Weekly Stats'!L:L,MATCH($C79,'Weekly Stats'!$A:$A,0)),"")</f>
        <v>1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11</v>
      </c>
    </row>
    <row r="80" spans="1:32">
      <c r="B80" t="s">
        <v>176</v>
      </c>
      <c r="C80" s="27" t="str" cm="1">
        <f t="array" ref="C80">IFERROR(INDEX(Lineups!D:D,MATCH(B$71&amp;B80,Lineups!A:A&amp;Lineups!B:B,0)),"")</f>
        <v>Davante Adams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5</v>
      </c>
      <c r="M80">
        <f>IFERROR(INDEX('Weekly Stats'!K:K,MATCH($C80,'Weekly Stats'!$A:$A,0)),"")</f>
        <v>51</v>
      </c>
      <c r="N80">
        <f>IFERROR(INDEX('Weekly Stats'!L:L,MATCH($C80,'Weekly Stats'!$A:$A,0)),"")</f>
        <v>2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10.199999999999999</v>
      </c>
    </row>
    <row r="81" spans="2:26" ht="13.5" thickBot="1">
      <c r="B81" t="s">
        <v>179</v>
      </c>
      <c r="C81" s="27" t="str" cm="1">
        <f t="array" ref="C81">IFERROR(INDEX(Lineups!D:D,MATCH(B$71&amp;B81,Lineups!A:A&amp;Lineups!B:B,0)),"")</f>
        <v>No Body</v>
      </c>
      <c r="D81" t="str">
        <f>IFERROR(INDEX('Weekly Stats'!B:B,MATCH($C81,'Weekly Stats'!$A:$A,0)),"")</f>
        <v/>
      </c>
      <c r="E81" t="str">
        <f>IFERROR(INDEX('Weekly Stats'!C:C,MATCH($C81,'Weekly Stats'!$A:$A,0)),"")</f>
        <v/>
      </c>
      <c r="F81" t="str">
        <f>IFERROR(INDEX('Weekly Stats'!D:D,MATCH($C81,'Weekly Stats'!$A:$A,0)),"")</f>
        <v/>
      </c>
      <c r="G81" t="str">
        <f>IFERROR(INDEX('Weekly Stats'!E:E,MATCH($C81,'Weekly Stats'!$A:$A,0)),"")</f>
        <v/>
      </c>
      <c r="H81" t="str">
        <f>IFERROR(INDEX('Weekly Stats'!F:F,MATCH($C81,'Weekly Stats'!$A:$A,0)),"")</f>
        <v/>
      </c>
      <c r="I81" t="str">
        <f>IFERROR(INDEX('Weekly Stats'!G:G,MATCH($C81,'Weekly Stats'!$A:$A,0)),"")</f>
        <v/>
      </c>
      <c r="J81" t="str">
        <f>IFERROR(INDEX('Weekly Stats'!H:H,MATCH($C81,'Weekly Stats'!$A:$A,0)),"")</f>
        <v/>
      </c>
      <c r="K81" t="str">
        <f>IFERROR(INDEX('Weekly Stats'!I:I,MATCH($C81,'Weekly Stats'!$A:$A,0)),"")</f>
        <v/>
      </c>
      <c r="L81" t="str">
        <f>IFERROR(INDEX('Weekly Stats'!J:J,MATCH($C81,'Weekly Stats'!$A:$A,0)),"")</f>
        <v/>
      </c>
      <c r="M81" t="str">
        <f>IFERROR(INDEX('Weekly Stats'!K:K,MATCH($C81,'Weekly Stats'!$A:$A,0)),"")</f>
        <v/>
      </c>
      <c r="N81" t="str">
        <f>IFERROR(INDEX('Weekly Stats'!L:L,MATCH($C81,'Weekly Stats'!$A:$A,0)),"")</f>
        <v/>
      </c>
      <c r="O81" t="str">
        <f>IFERROR(INDEX('Weekly Stats'!M:M,MATCH($C81,'Weekly Stats'!$A:$A,0)),"")</f>
        <v/>
      </c>
      <c r="P81" t="str">
        <f>IFERROR(INDEX('Weekly Stats'!N:N,MATCH($C81,'Weekly Stats'!$A:$A,0)),"")</f>
        <v/>
      </c>
      <c r="Q81" t="str">
        <f>IFERROR(INDEX('Weekly Stats'!O:O,MATCH($C81,'Weekly Stats'!$A:$A,0)),"")</f>
        <v/>
      </c>
      <c r="R81" t="str">
        <f>IFERROR(INDEX('Weekly Stats'!P:P,MATCH($C81,'Weekly Stats'!$A:$A,0)),"")</f>
        <v/>
      </c>
      <c r="S81" t="str">
        <f>IFERROR(INDEX('Weekly Stats'!Q:Q,MATCH($C81,'Weekly Stats'!$A:$A,0)),"")</f>
        <v/>
      </c>
      <c r="T81" t="str">
        <f>IFERROR(INDEX('Weekly Stats'!R:R,MATCH($C81,'Weekly Stats'!$A:$A,0)),"")</f>
        <v/>
      </c>
      <c r="U81" t="str">
        <f>IFERROR(INDEX('Weekly Stats'!S:S,MATCH($C81,'Weekly Stats'!$A:$A,0)),"")</f>
        <v/>
      </c>
      <c r="V81" t="str">
        <f>IFERROR(INDEX('Weekly Stats'!T:T,MATCH($C81,'Weekly Stats'!$A:$A,0)),"")</f>
        <v/>
      </c>
      <c r="W81">
        <f t="shared" si="27"/>
        <v>0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51</v>
      </c>
      <c r="E82" s="40">
        <f t="shared" ref="E82:W82" si="32">SUM(E73:E81)</f>
        <v>65</v>
      </c>
      <c r="F82" s="40">
        <f t="shared" si="32"/>
        <v>741</v>
      </c>
      <c r="G82" s="40">
        <f t="shared" si="32"/>
        <v>6</v>
      </c>
      <c r="H82" s="40">
        <f t="shared" si="32"/>
        <v>0</v>
      </c>
      <c r="I82" s="40">
        <f t="shared" si="32"/>
        <v>35</v>
      </c>
      <c r="J82" s="40">
        <f t="shared" si="32"/>
        <v>146</v>
      </c>
      <c r="K82" s="40">
        <f t="shared" si="32"/>
        <v>2</v>
      </c>
      <c r="L82" s="40">
        <f t="shared" si="32"/>
        <v>30</v>
      </c>
      <c r="M82" s="40">
        <f t="shared" si="32"/>
        <v>304</v>
      </c>
      <c r="N82" s="40">
        <f t="shared" si="32"/>
        <v>4</v>
      </c>
      <c r="O82" s="40">
        <f t="shared" si="32"/>
        <v>0</v>
      </c>
      <c r="P82" s="40">
        <f t="shared" si="32"/>
        <v>1</v>
      </c>
      <c r="Q82" s="40">
        <f t="shared" si="32"/>
        <v>0</v>
      </c>
      <c r="R82" s="40">
        <f t="shared" si="32"/>
        <v>0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0</v>
      </c>
      <c r="W82" s="40">
        <f t="shared" si="32"/>
        <v>0</v>
      </c>
      <c r="X82" s="46">
        <f>IFERROR(ROUND(D82/E82,3),0)</f>
        <v>0.78500000000000003</v>
      </c>
      <c r="Y82" s="48">
        <f>IFERROR(ROUND(J82/I82,2),0)</f>
        <v>4.17</v>
      </c>
      <c r="Z82" s="48">
        <f>IFERROR(ROUND(M82/L82,2),0)</f>
        <v>10.130000000000001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180</v>
      </c>
      <c r="C84" s="27" t="str" cm="1">
        <f t="array" ref="C84">IFERROR(INDEX(Lineups!D:D,MATCH(B$71&amp;B84,Lineups!A:A&amp;Lineups!B:B,0)),"")</f>
        <v>Cincinnati Bengals</v>
      </c>
      <c r="D84" s="41">
        <f>IFERROR(INDEX('Weekly Stats'!C:C,MATCH($C84,'Weekly Stats'!$A:$A,0)),"")</f>
        <v>3</v>
      </c>
      <c r="E84" s="41">
        <f>IFERROR(INDEX('Weekly Stats'!D:D,MATCH($C84,'Weekly Stats'!$A:$A,0)),"")</f>
        <v>1</v>
      </c>
      <c r="F84" s="41">
        <f>IFERROR(INDEX('Weekly Stats'!E:E,MATCH($C84,'Weekly Stats'!$A:$A,0)),"")</f>
        <v>2</v>
      </c>
      <c r="G84" s="41">
        <f>IFERROR(INDEX('Weekly Stats'!F:F,MATCH($C84,'Weekly Stats'!$A:$A,0)),"")</f>
        <v>331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24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162</v>
      </c>
      <c r="C86" s="42" t="str" cm="1">
        <f t="array" ref="C86">IFERROR(INDEX(Lineups!D:D,MATCH(B$71&amp;B86,Lineups!A:A&amp;Lineups!B:B,0)),"")</f>
        <v>Jim Harbaugh</v>
      </c>
      <c r="D86" s="41">
        <f>IFERROR(INDEX('Weekly Stats'!AC:AC,MATCH(C86,'Weekly Stats'!AB:AB,0))-INDEX('Weekly Stats'!AD:AD,MATCH(C86,'Weekly Stats'!AB:AB,0)),"")</f>
        <v>-6</v>
      </c>
    </row>
    <row r="87" spans="2:26" ht="13.5" thickTop="1"/>
  </sheetData>
  <hyperlinks>
    <hyperlink ref="E1" r:id="rId1" xr:uid="{45BA01FB-4831-4632-AF57-8285ABF92DEA}"/>
    <hyperlink ref="G1" r:id="rId2" xr:uid="{DE980DE6-0CE9-4CF7-9B32-1885C95E6243}"/>
    <hyperlink ref="H1" r:id="rId3" xr:uid="{47C60FF3-4207-4712-BEDA-41CB383E58E5}"/>
    <hyperlink ref="I1" r:id="rId4" xr:uid="{D4D2860A-550B-4EC4-9086-FC32309325AF}"/>
    <hyperlink ref="J1" r:id="rId5" xr:uid="{261569A3-8031-4112-A3ED-A77C5ADE3183}"/>
    <hyperlink ref="L1" r:id="rId6" xr:uid="{D16FC107-A15F-4C5A-B6BA-3F8D2B8190D6}"/>
    <hyperlink ref="K1" r:id="rId7" xr:uid="{5A822E4B-6013-468A-ADEB-625F1F94115A}"/>
    <hyperlink ref="C1" r:id="rId8" xr:uid="{71077305-8C9E-4141-8750-C23479129D7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709C177-F535-4981-B659-D239A39382F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Data</vt:lpstr>
      <vt:lpstr>Weekly Stats</vt:lpstr>
      <vt:lpstr>Lineups</vt:lpstr>
      <vt:lpstr>Chili's Dawgs</vt:lpstr>
      <vt:lpstr>Rough Rodgers Goes Riding</vt:lpstr>
      <vt:lpstr>Jeantymen's Club</vt:lpstr>
      <vt:lpstr>On these Brocks I will ...</vt:lpstr>
      <vt:lpstr>Shmall Boto</vt:lpstr>
      <vt:lpstr>Nacua Matata</vt:lpstr>
      <vt:lpstr>Bitch-Slapped by my Bi'Johnson</vt:lpstr>
      <vt:lpstr>Ctrl Alt Defeat</vt:lpstr>
      <vt:lpstr>Runnin' It Back... Again</vt:lpstr>
      <vt:lpstr>Sekundeez</vt:lpstr>
    </vt:vector>
  </TitlesOfParts>
  <Company>Hoseo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Andrew Stegeman</dc:creator>
  <cp:lastModifiedBy>Steven Stegeman</cp:lastModifiedBy>
  <cp:lastPrinted>2026-07-17T03:59:59Z</cp:lastPrinted>
  <dcterms:created xsi:type="dcterms:W3CDTF">1999-09-17T12:37:29Z</dcterms:created>
  <dcterms:modified xsi:type="dcterms:W3CDTF">2026-10-16T03:05:04Z</dcterms:modified>
</cp:coreProperties>
</file>